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371" windowWidth="11070" windowHeight="6600" tabRatio="594" activeTab="1"/>
  </bookViews>
  <sheets>
    <sheet name="GRAT.-COMP. " sheetId="1" r:id="rId1"/>
    <sheet name="PROGRAME " sheetId="2" r:id="rId2"/>
  </sheets>
  <definedNames/>
  <calcPr fullCalcOnLoad="1"/>
</workbook>
</file>

<file path=xl/sharedStrings.xml><?xml version="1.0" encoding="utf-8"?>
<sst xmlns="http://schemas.openxmlformats.org/spreadsheetml/2006/main" count="470" uniqueCount="268">
  <si>
    <t>SIBPHARMAMED SRL</t>
  </si>
  <si>
    <t>CASA DE ASIGURARI DE SANATATE</t>
  </si>
  <si>
    <t>JUDETUL   SALAJ</t>
  </si>
  <si>
    <t>6605 03 01</t>
  </si>
  <si>
    <t>OR-DIN PLATA</t>
  </si>
  <si>
    <t>Nr.  Con-tract 2013</t>
  </si>
  <si>
    <t>FARMACIA</t>
  </si>
  <si>
    <t>CONT</t>
  </si>
  <si>
    <t>Banca/  trezoreria</t>
  </si>
  <si>
    <t>NR. SI DATA FACT.</t>
  </si>
  <si>
    <t>VALOARE</t>
  </si>
  <si>
    <t>TOTAL PLATA</t>
  </si>
  <si>
    <t>ABIES ALBA FARM</t>
  </si>
  <si>
    <t>ZALAU</t>
  </si>
  <si>
    <t>SC ASCLEPYOS  SRL</t>
  </si>
  <si>
    <t>JIBOU</t>
  </si>
  <si>
    <t>SURDUC</t>
  </si>
  <si>
    <t xml:space="preserve">SC FARMACIA BELLADONNA SRL </t>
  </si>
  <si>
    <t>SIMLEU</t>
  </si>
  <si>
    <t>IP</t>
  </si>
  <si>
    <t>SC CYNARA FARM SRL</t>
  </si>
  <si>
    <t>BOCSA</t>
  </si>
  <si>
    <t>SC FARMACIA  DAMIAN SRL</t>
  </si>
  <si>
    <t>NUSFALAU</t>
  </si>
  <si>
    <t>SC FARMACIA DIANA SRL</t>
  </si>
  <si>
    <t>CEHU</t>
  </si>
  <si>
    <t xml:space="preserve">FARMALEX SRL </t>
  </si>
  <si>
    <t>SC FARMATRIS SRL</t>
  </si>
  <si>
    <t>SC FARMO MED  SRL</t>
  </si>
  <si>
    <t xml:space="preserve">SC FARMACIA GALLENUS  SRL </t>
  </si>
  <si>
    <t xml:space="preserve">SC GENTIANA  FARM SRL </t>
  </si>
  <si>
    <t>SC HUMANITAS SRL</t>
  </si>
  <si>
    <t xml:space="preserve">SC HYGEEA SRL </t>
  </si>
  <si>
    <t>SC FARMACIA HIPOCRATE SRL</t>
  </si>
  <si>
    <t>IGIENA TEHNOFARM</t>
  </si>
  <si>
    <t>SC IHTIS  IMPEX SRL</t>
  </si>
  <si>
    <t>ILEANDA</t>
  </si>
  <si>
    <t>SC INOCENTIA FARM SRL</t>
  </si>
  <si>
    <t>ALMAS</t>
  </si>
  <si>
    <t>SC LAVI - DAN SRL</t>
  </si>
  <si>
    <t>ROMANASI</t>
  </si>
  <si>
    <t xml:space="preserve">SC MA IMPEX  SRL </t>
  </si>
  <si>
    <t>SC PAEONIA  COM SRL</t>
  </si>
  <si>
    <t xml:space="preserve">SC PANACEEA PHARM SRL  </t>
  </si>
  <si>
    <t>SC REMEDIAFARM SRL</t>
  </si>
  <si>
    <t>SC FARMACIA REMEDIUM SRL</t>
  </si>
  <si>
    <t>CRASNA</t>
  </si>
  <si>
    <t>SC SANA FARM  SRL</t>
  </si>
  <si>
    <t>SC SALVOFARM  SRL</t>
  </si>
  <si>
    <t>SC SILVAFARM  SRL</t>
  </si>
  <si>
    <t>SC UNIFARM SRL</t>
  </si>
  <si>
    <t>SC VALERIANA  FARM SRL</t>
  </si>
  <si>
    <t>SC PRIMA FARM SRL</t>
  </si>
  <si>
    <t>FARMADEX</t>
  </si>
  <si>
    <t>ALTHEA SRL</t>
  </si>
  <si>
    <t>PROFARM  SRL</t>
  </si>
  <si>
    <t>IRIS PLUS SRL</t>
  </si>
  <si>
    <t>PITESTI</t>
  </si>
  <si>
    <t>SENSIBLU SRL</t>
  </si>
  <si>
    <t>BUCURESTI</t>
  </si>
  <si>
    <t>ARTRIX ZALAU</t>
  </si>
  <si>
    <t>ANGELA FARM</t>
  </si>
  <si>
    <t>AMA FARM</t>
  </si>
  <si>
    <t>ADONIS FARM</t>
  </si>
  <si>
    <t>CEDRUS FARM</t>
  </si>
  <si>
    <t>CREACA</t>
  </si>
  <si>
    <t>FLAVIOR FARM</t>
  </si>
  <si>
    <t>SIMLEU SILVANIEI</t>
  </si>
  <si>
    <t>SC  S.I.E.P.C.O.F.A.R  SA</t>
  </si>
  <si>
    <t>MAGNOLIA FARM</t>
  </si>
  <si>
    <t>RUS</t>
  </si>
  <si>
    <t>VIRIDIS IMPEX FARM</t>
  </si>
  <si>
    <t>ORADEA</t>
  </si>
  <si>
    <t>FARMACIA ASTRALIS</t>
  </si>
  <si>
    <t>DIANTHUS FARM SRL</t>
  </si>
  <si>
    <t>DUCFARM SRL</t>
  </si>
  <si>
    <t>CLUJ NAPOCA</t>
  </si>
  <si>
    <t>FARMACIA GULIVER</t>
  </si>
  <si>
    <t>PERLA MEDIFARM</t>
  </si>
  <si>
    <t>SIBIU</t>
  </si>
  <si>
    <t xml:space="preserve">MISTRAL SRL </t>
  </si>
  <si>
    <t>STEJERAN SRL</t>
  </si>
  <si>
    <t>HACOFARM HUEDIN</t>
  </si>
  <si>
    <t>PETAL FARM SRL DEJ</t>
  </si>
  <si>
    <t>SANIFARM SANMARTIN</t>
  </si>
  <si>
    <t xml:space="preserve">TISAPOTHEKER MESESENII </t>
  </si>
  <si>
    <t>DE JOS</t>
  </si>
  <si>
    <t>SC GEDEON RICHTER</t>
  </si>
  <si>
    <t>TG. MURES</t>
  </si>
  <si>
    <t>CGV PHARMA SRL</t>
  </si>
  <si>
    <t>ALESD</t>
  </si>
  <si>
    <t>ECO- VARSACTIV SRL</t>
  </si>
  <si>
    <t>VARSOLT</t>
  </si>
  <si>
    <t xml:space="preserve">TOTAL </t>
  </si>
  <si>
    <t xml:space="preserve">Intocmit </t>
  </si>
  <si>
    <t>Balajel Aurica</t>
  </si>
  <si>
    <t xml:space="preserve"> </t>
  </si>
  <si>
    <t xml:space="preserve">        MEDICAMENTE  GRATUITE COMPENSATE - FACTURI CESIONATE</t>
  </si>
  <si>
    <t>CEDENT REMEDIA FARM    ZALAU</t>
  </si>
  <si>
    <t>Nr.  Con-tract cesiune</t>
  </si>
  <si>
    <t>CESIONAR</t>
  </si>
  <si>
    <t xml:space="preserve">ROMASTRU TRADING SRL </t>
  </si>
  <si>
    <t>CEDENT SALVOFARM   ZALAU</t>
  </si>
  <si>
    <t>FARMEXPERT BUCURESTI</t>
  </si>
  <si>
    <t>SUC. CLUJ</t>
  </si>
  <si>
    <t>CEDENT PERLA MEDIFARM  ZALAU</t>
  </si>
  <si>
    <t>FARMEXIM BUCURESTI</t>
  </si>
  <si>
    <t>6605 03 02</t>
  </si>
  <si>
    <t>CAPSELLA FARM</t>
  </si>
  <si>
    <t>CUZAPLAC</t>
  </si>
  <si>
    <t>5731</t>
  </si>
  <si>
    <t>FACTURI CESIONATE</t>
  </si>
  <si>
    <t xml:space="preserve">TOTAL PLATI PROGRAME </t>
  </si>
  <si>
    <t xml:space="preserve">      PROGRAME NATIONALE DE SANATATE </t>
  </si>
  <si>
    <t xml:space="preserve">  MEDICAMENTE SI MATERIALE SANITARE -  PNS</t>
  </si>
  <si>
    <t>6048</t>
  </si>
  <si>
    <t>220/30.09.14</t>
  </si>
  <si>
    <t>009/30.09.14</t>
  </si>
  <si>
    <t>0190/30.09.14</t>
  </si>
  <si>
    <t>81/30.09.14</t>
  </si>
  <si>
    <t>1661687/30.09.14</t>
  </si>
  <si>
    <t>113/30.09.14</t>
  </si>
  <si>
    <t>5000129/30.09.14</t>
  </si>
  <si>
    <t>0195412/30.09.14</t>
  </si>
  <si>
    <t>9664159/30.09.14</t>
  </si>
  <si>
    <t>691047/30.09.14</t>
  </si>
  <si>
    <t>2212/30.09.14</t>
  </si>
  <si>
    <t>0001040/30.09.14</t>
  </si>
  <si>
    <t>826/30.09.14</t>
  </si>
  <si>
    <t>332/30.09.14</t>
  </si>
  <si>
    <t>293/30.09.14</t>
  </si>
  <si>
    <t>275/30.09.14</t>
  </si>
  <si>
    <t>0000335/30.09.14</t>
  </si>
  <si>
    <t>161/30.09.14</t>
  </si>
  <si>
    <t>1034/30.09.14</t>
  </si>
  <si>
    <t>0284633/30.09.14</t>
  </si>
  <si>
    <t>95/30.09.14</t>
  </si>
  <si>
    <t>2543/30.09.14</t>
  </si>
  <si>
    <t>223/30.09.14</t>
  </si>
  <si>
    <t>0003616/30.09.14</t>
  </si>
  <si>
    <t>0245/30.09.14</t>
  </si>
  <si>
    <t>38/30.09.14</t>
  </si>
  <si>
    <t>112/30.09.14</t>
  </si>
  <si>
    <t>1008/30.09.14</t>
  </si>
  <si>
    <t>645/30.09.14</t>
  </si>
  <si>
    <t>295/30.09.14</t>
  </si>
  <si>
    <t>001926/30.09.14</t>
  </si>
  <si>
    <t>07245/30.09.14</t>
  </si>
  <si>
    <t>0000402/30.09.14</t>
  </si>
  <si>
    <t>0000530/30.09.14</t>
  </si>
  <si>
    <t>663/30.09.14</t>
  </si>
  <si>
    <t>410/30.09.14</t>
  </si>
  <si>
    <t>0239/30.09.14</t>
  </si>
  <si>
    <t>5168/30.09.14</t>
  </si>
  <si>
    <t>217/30.09.14</t>
  </si>
  <si>
    <t>1213973/30.09.14</t>
  </si>
  <si>
    <t>0309/30.09.14</t>
  </si>
  <si>
    <t>245/30.09.14</t>
  </si>
  <si>
    <t>0000722/30.09.14</t>
  </si>
  <si>
    <t>308/30.09.14</t>
  </si>
  <si>
    <t>447/30.09.14</t>
  </si>
  <si>
    <t>5540637/30.09.14</t>
  </si>
  <si>
    <t>92000292/30.09.14</t>
  </si>
  <si>
    <t>213/30.09.14</t>
  </si>
  <si>
    <t>271/30.09.14</t>
  </si>
  <si>
    <t>108/30.09.14</t>
  </si>
  <si>
    <t>126/30.09.14</t>
  </si>
  <si>
    <t>18116/30.09.14</t>
  </si>
  <si>
    <t>102/30.09.14</t>
  </si>
  <si>
    <t>1582/30.09.14</t>
  </si>
  <si>
    <t>25/30.09.14</t>
  </si>
  <si>
    <t>9/30.09.14</t>
  </si>
  <si>
    <t>0717/30.09.14</t>
  </si>
  <si>
    <t xml:space="preserve">        LUNA  NOIEMBRIE 2014 </t>
  </si>
  <si>
    <t xml:space="preserve">                  PLATI EFECTUATE  IN LUNA  IANUARIE 2015</t>
  </si>
  <si>
    <t xml:space="preserve">        MEDICAMENTE  GRATUITE COMPENSATE        </t>
  </si>
  <si>
    <t xml:space="preserve">             LUNA SEPTEMBRIE  2014 -DIFERENTA</t>
  </si>
  <si>
    <t>28.01.2015</t>
  </si>
  <si>
    <t xml:space="preserve">221/30.09.14 </t>
  </si>
  <si>
    <t>222/30.09.14</t>
  </si>
  <si>
    <t>008/30.09.14</t>
  </si>
  <si>
    <t>0189/30.09.14</t>
  </si>
  <si>
    <t xml:space="preserve">80/30.09.14 </t>
  </si>
  <si>
    <t xml:space="preserve">1661686/30.09.14 </t>
  </si>
  <si>
    <t xml:space="preserve">114/30.09.14 </t>
  </si>
  <si>
    <t xml:space="preserve">5000128/30.09.14 </t>
  </si>
  <si>
    <t xml:space="preserve">0195411/30.09.14 </t>
  </si>
  <si>
    <t>0195413/30.09.14</t>
  </si>
  <si>
    <t>0195444/31.10.14</t>
  </si>
  <si>
    <t xml:space="preserve">9664158/30.09.14 </t>
  </si>
  <si>
    <t>02426/30.09.14</t>
  </si>
  <si>
    <t>02430/30.09.14</t>
  </si>
  <si>
    <t>02427/30.09.14</t>
  </si>
  <si>
    <t>691046/30.09.14</t>
  </si>
  <si>
    <t>2211/30.09.14</t>
  </si>
  <si>
    <t>2213/30.09.14</t>
  </si>
  <si>
    <t>0001039/30.09.14</t>
  </si>
  <si>
    <t>0001041/30.09.14</t>
  </si>
  <si>
    <t>0001058/31.10.14</t>
  </si>
  <si>
    <t>825/30.09.14</t>
  </si>
  <si>
    <t>833/30.09.14</t>
  </si>
  <si>
    <t>838/31.10.14</t>
  </si>
  <si>
    <t>331/30.09.14</t>
  </si>
  <si>
    <t>292/30.09.14</t>
  </si>
  <si>
    <t>274/30.09.14</t>
  </si>
  <si>
    <t>0000336/30.09.14</t>
  </si>
  <si>
    <t>160/30.09.14</t>
  </si>
  <si>
    <t>1035/30.09.14</t>
  </si>
  <si>
    <t>0284632/30.09.14</t>
  </si>
  <si>
    <t>0284457/30.09.14</t>
  </si>
  <si>
    <t>96/30.09.14</t>
  </si>
  <si>
    <t>94/30.09.14</t>
  </si>
  <si>
    <t>2534/30.09.14</t>
  </si>
  <si>
    <t>2535/30.09.14</t>
  </si>
  <si>
    <t>0003619/30.09.14</t>
  </si>
  <si>
    <t>0003617/30.09.14</t>
  </si>
  <si>
    <t>0244/30.09.14</t>
  </si>
  <si>
    <t>37/30.09.14</t>
  </si>
  <si>
    <t>1009/30.09.14</t>
  </si>
  <si>
    <t>1007/30.09.14</t>
  </si>
  <si>
    <t>1026/31.10.14part</t>
  </si>
  <si>
    <t>644/30.09.14</t>
  </si>
  <si>
    <t>649/30.09.14</t>
  </si>
  <si>
    <t>294/30.09.14</t>
  </si>
  <si>
    <t>001925/30.09.14</t>
  </si>
  <si>
    <t>07252/30.09.14</t>
  </si>
  <si>
    <t>07249/30.09.14</t>
  </si>
  <si>
    <t>0000401/30.09.14</t>
  </si>
  <si>
    <t>0000403/30.09.14</t>
  </si>
  <si>
    <t>0000531/30.09.14</t>
  </si>
  <si>
    <t>665/30.09.14</t>
  </si>
  <si>
    <t>664/30.09.14</t>
  </si>
  <si>
    <t>409/30.09.14</t>
  </si>
  <si>
    <t>0240/30.09.14</t>
  </si>
  <si>
    <t>5166/30.09.14</t>
  </si>
  <si>
    <t>5167/30.09.14</t>
  </si>
  <si>
    <t>218/30.09.14</t>
  </si>
  <si>
    <t>1213972/30.09.14</t>
  </si>
  <si>
    <t>1213974/30.09.14</t>
  </si>
  <si>
    <t>0310/30.09.14</t>
  </si>
  <si>
    <t>244/30.09.14</t>
  </si>
  <si>
    <t>0000724/30.09.14</t>
  </si>
  <si>
    <t>0000723/30.09.14</t>
  </si>
  <si>
    <t>309/30.09.14</t>
  </si>
  <si>
    <t>448/30.09.14</t>
  </si>
  <si>
    <t>5540638/30.09.14</t>
  </si>
  <si>
    <t>92000293/30.09.14</t>
  </si>
  <si>
    <t>92000291/30.09.14</t>
  </si>
  <si>
    <t>212/30.09.14</t>
  </si>
  <si>
    <t>214/30.09.14</t>
  </si>
  <si>
    <t>272/30.09.14</t>
  </si>
  <si>
    <t>270/30.09.14</t>
  </si>
  <si>
    <t>109/30.09.14</t>
  </si>
  <si>
    <t>127/30.09.14</t>
  </si>
  <si>
    <t>18117/30.09.14</t>
  </si>
  <si>
    <t>103/30.09.14</t>
  </si>
  <si>
    <t>1581/30.09.14</t>
  </si>
  <si>
    <t>1583/30.09.14</t>
  </si>
  <si>
    <t>50/30.09.14</t>
  </si>
  <si>
    <t>49/30.09.14</t>
  </si>
  <si>
    <t>24/30.09.14</t>
  </si>
  <si>
    <t>8/30.09.14</t>
  </si>
  <si>
    <t>LUNA SEPTEMBRIE  2014</t>
  </si>
  <si>
    <t>6</t>
  </si>
  <si>
    <t xml:space="preserve">             LUNA SEPTEMBRIE  2014 </t>
  </si>
  <si>
    <t>0718/30.09.14</t>
  </si>
  <si>
    <t>0716/30.09.14</t>
  </si>
  <si>
    <t xml:space="preserve">         PLATI EFECTUATE  IN LUNA  IANUARIE 2015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</si>
</sst>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[$-409]dddd\,\ mmmm\ dd\,\ yy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1" fontId="5" fillId="0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9" xfId="0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4" fontId="5" fillId="0" borderId="16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5" fillId="0" borderId="17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1" fontId="5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4" fontId="0" fillId="0" borderId="15" xfId="0" applyNumberForma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49" fontId="5" fillId="0" borderId="24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4" fontId="5" fillId="0" borderId="26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49" fontId="5" fillId="0" borderId="21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1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1" fontId="5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9" xfId="0" applyFont="1" applyFill="1" applyBorder="1" applyAlignment="1">
      <alignment/>
    </xf>
    <xf numFmtId="0" fontId="5" fillId="0" borderId="2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4" fontId="5" fillId="0" borderId="15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49" fontId="5" fillId="0" borderId="30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/>
    </xf>
    <xf numFmtId="4" fontId="5" fillId="0" borderId="4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/>
    </xf>
    <xf numFmtId="4" fontId="5" fillId="0" borderId="3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1" fontId="5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right"/>
    </xf>
    <xf numFmtId="0" fontId="5" fillId="0" borderId="32" xfId="0" applyFont="1" applyFill="1" applyBorder="1" applyAlignment="1">
      <alignment horizontal="center"/>
    </xf>
    <xf numFmtId="4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3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7" xfId="0" applyFont="1" applyFill="1" applyBorder="1" applyAlignment="1">
      <alignment/>
    </xf>
    <xf numFmtId="0" fontId="0" fillId="0" borderId="0" xfId="0" applyFill="1" applyAlignment="1">
      <alignment horizontal="right"/>
    </xf>
    <xf numFmtId="4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34" xfId="0" applyNumberFormat="1" applyFont="1" applyFill="1" applyBorder="1" applyAlignment="1">
      <alignment horizontal="center"/>
    </xf>
    <xf numFmtId="4" fontId="5" fillId="0" borderId="35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1" fontId="5" fillId="0" borderId="28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4" fontId="9" fillId="0" borderId="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5"/>
  <sheetViews>
    <sheetView workbookViewId="0" topLeftCell="A247">
      <selection activeCell="I24" sqref="I24"/>
    </sheetView>
  </sheetViews>
  <sheetFormatPr defaultColWidth="9.140625" defaultRowHeight="12.75"/>
  <cols>
    <col min="1" max="1" width="1.8515625" style="3" customWidth="1"/>
    <col min="2" max="2" width="5.57421875" style="9" customWidth="1"/>
    <col min="3" max="3" width="27.57421875" style="3" customWidth="1"/>
    <col min="4" max="4" width="16.28125" style="3" customWidth="1"/>
    <col min="5" max="5" width="12.421875" style="3" customWidth="1"/>
    <col min="6" max="6" width="18.8515625" style="3" customWidth="1"/>
    <col min="7" max="7" width="15.7109375" style="3" customWidth="1"/>
    <col min="8" max="8" width="14.8515625" style="3" customWidth="1"/>
    <col min="9" max="9" width="14.00390625" style="3" customWidth="1"/>
    <col min="10" max="10" width="13.57421875" style="3" customWidth="1"/>
    <col min="11" max="16384" width="9.140625" style="3" customWidth="1"/>
  </cols>
  <sheetData>
    <row r="1" spans="1:8" ht="12.75">
      <c r="A1" s="1" t="s">
        <v>1</v>
      </c>
      <c r="B1" s="2"/>
      <c r="C1" s="1"/>
      <c r="E1" s="4"/>
      <c r="F1" s="5"/>
      <c r="G1" s="5"/>
      <c r="H1" s="6"/>
    </row>
    <row r="2" spans="1:8" ht="12.75">
      <c r="A2" s="1" t="s">
        <v>2</v>
      </c>
      <c r="B2" s="2"/>
      <c r="C2" s="1"/>
      <c r="E2" s="4"/>
      <c r="F2" s="5"/>
      <c r="G2" s="5"/>
      <c r="H2" s="6"/>
    </row>
    <row r="3" spans="1:8" ht="12.75">
      <c r="A3" s="1"/>
      <c r="B3" s="2"/>
      <c r="C3" s="1"/>
      <c r="E3" s="4"/>
      <c r="F3" s="5"/>
      <c r="G3" s="5"/>
      <c r="H3" s="6"/>
    </row>
    <row r="4" spans="1:8" ht="12.75">
      <c r="A4" s="4"/>
      <c r="B4" s="7"/>
      <c r="C4" s="4"/>
      <c r="D4" s="4" t="s">
        <v>267</v>
      </c>
      <c r="E4" s="4"/>
      <c r="F4" s="5"/>
      <c r="G4" s="5"/>
      <c r="H4" s="6"/>
    </row>
    <row r="5" spans="1:8" ht="12.75">
      <c r="A5" s="1"/>
      <c r="B5" s="2"/>
      <c r="C5" s="1"/>
      <c r="D5" s="1"/>
      <c r="E5" s="4"/>
      <c r="F5" s="5"/>
      <c r="G5" s="5"/>
      <c r="H5" s="6"/>
    </row>
    <row r="6" spans="1:8" ht="12.75">
      <c r="A6" s="4"/>
      <c r="B6" s="7"/>
      <c r="C6" s="135" t="s">
        <v>175</v>
      </c>
      <c r="D6" s="136"/>
      <c r="E6" s="136"/>
      <c r="F6" s="136"/>
      <c r="H6" s="6"/>
    </row>
    <row r="7" spans="1:8" ht="12.75">
      <c r="A7" s="4"/>
      <c r="B7" s="7"/>
      <c r="C7" s="8"/>
      <c r="D7" s="8" t="s">
        <v>176</v>
      </c>
      <c r="E7" s="8"/>
      <c r="G7" s="5"/>
      <c r="H7" s="6"/>
    </row>
    <row r="8" spans="2:8" ht="12.75">
      <c r="B8" s="2" t="s">
        <v>3</v>
      </c>
      <c r="C8" s="1"/>
      <c r="E8" s="4"/>
      <c r="F8" s="5"/>
      <c r="G8" s="5" t="s">
        <v>177</v>
      </c>
      <c r="H8" s="6"/>
    </row>
    <row r="9" spans="5:8" ht="13.5" thickBot="1">
      <c r="E9" s="4"/>
      <c r="F9" s="5"/>
      <c r="G9" s="5"/>
      <c r="H9" s="6"/>
    </row>
    <row r="10" spans="1:8" ht="46.5" customHeight="1" thickBot="1">
      <c r="A10" s="10" t="s">
        <v>4</v>
      </c>
      <c r="B10" s="11" t="s">
        <v>5</v>
      </c>
      <c r="C10" s="10" t="s">
        <v>6</v>
      </c>
      <c r="D10" s="12" t="s">
        <v>7</v>
      </c>
      <c r="E10" s="13" t="s">
        <v>8</v>
      </c>
      <c r="F10" s="14" t="s">
        <v>9</v>
      </c>
      <c r="G10" s="15" t="s">
        <v>10</v>
      </c>
      <c r="H10" s="16" t="s">
        <v>11</v>
      </c>
    </row>
    <row r="11" spans="1:8" ht="12.75">
      <c r="A11" s="17"/>
      <c r="B11" s="18">
        <v>1956</v>
      </c>
      <c r="C11" s="19" t="s">
        <v>12</v>
      </c>
      <c r="D11" s="20"/>
      <c r="E11" s="21"/>
      <c r="F11" s="129" t="s">
        <v>178</v>
      </c>
      <c r="G11" s="130">
        <v>87607.37</v>
      </c>
      <c r="H11" s="23">
        <f>G11+G12+G13</f>
        <v>112280.38999999998</v>
      </c>
    </row>
    <row r="12" spans="1:8" ht="12.75">
      <c r="A12" s="24"/>
      <c r="B12" s="25"/>
      <c r="C12" s="26" t="s">
        <v>13</v>
      </c>
      <c r="D12" s="20"/>
      <c r="E12" s="27"/>
      <c r="F12" s="28" t="s">
        <v>179</v>
      </c>
      <c r="G12" s="32">
        <v>17283.59</v>
      </c>
      <c r="H12" s="29"/>
    </row>
    <row r="13" spans="1:8" ht="12.75">
      <c r="A13" s="24"/>
      <c r="B13" s="25"/>
      <c r="C13" s="26"/>
      <c r="D13" s="20"/>
      <c r="E13" s="27"/>
      <c r="F13" s="28" t="s">
        <v>116</v>
      </c>
      <c r="G13" s="32">
        <v>7389.43</v>
      </c>
      <c r="H13" s="29"/>
    </row>
    <row r="14" spans="1:8" ht="12.75">
      <c r="A14" s="24"/>
      <c r="B14" s="25"/>
      <c r="C14" s="26"/>
      <c r="D14" s="20"/>
      <c r="E14" s="27"/>
      <c r="F14" s="28"/>
      <c r="G14" s="30"/>
      <c r="H14" s="29"/>
    </row>
    <row r="15" spans="1:8" ht="12.75">
      <c r="A15" s="24"/>
      <c r="B15" s="25">
        <v>1958</v>
      </c>
      <c r="C15" s="31" t="s">
        <v>14</v>
      </c>
      <c r="D15" s="20"/>
      <c r="E15" s="27"/>
      <c r="F15" s="28" t="s">
        <v>180</v>
      </c>
      <c r="G15" s="32">
        <v>15259.93</v>
      </c>
      <c r="H15" s="29">
        <f>G15+G16+G17</f>
        <v>17189.52</v>
      </c>
    </row>
    <row r="16" spans="1:8" ht="12.75">
      <c r="A16" s="24"/>
      <c r="B16" s="25"/>
      <c r="C16" s="26" t="s">
        <v>16</v>
      </c>
      <c r="D16" s="20"/>
      <c r="E16" s="27"/>
      <c r="F16" s="28" t="s">
        <v>117</v>
      </c>
      <c r="G16" s="32">
        <v>1929.59</v>
      </c>
      <c r="H16" s="29"/>
    </row>
    <row r="17" spans="1:8" ht="12.75">
      <c r="A17" s="24"/>
      <c r="B17" s="25"/>
      <c r="C17" s="26"/>
      <c r="D17" s="20"/>
      <c r="E17" s="27"/>
      <c r="F17" s="28"/>
      <c r="G17" s="32"/>
      <c r="H17" s="29"/>
    </row>
    <row r="18" spans="1:8" ht="12.75">
      <c r="A18" s="24"/>
      <c r="B18" s="25">
        <v>1959</v>
      </c>
      <c r="C18" s="31" t="s">
        <v>17</v>
      </c>
      <c r="D18" s="20"/>
      <c r="E18" s="27"/>
      <c r="F18" s="28" t="s">
        <v>181</v>
      </c>
      <c r="G18" s="32">
        <v>10556.58</v>
      </c>
      <c r="H18" s="29">
        <f>G18+G19</f>
        <v>12181.74</v>
      </c>
    </row>
    <row r="19" spans="1:8" ht="12.75">
      <c r="A19" s="24"/>
      <c r="B19" s="25"/>
      <c r="C19" s="26" t="s">
        <v>19</v>
      </c>
      <c r="D19" s="20"/>
      <c r="E19" s="27"/>
      <c r="F19" s="28" t="s">
        <v>118</v>
      </c>
      <c r="G19" s="32">
        <v>1625.16</v>
      </c>
      <c r="H19" s="29"/>
    </row>
    <row r="20" spans="1:8" ht="12.75">
      <c r="A20" s="24"/>
      <c r="B20" s="25"/>
      <c r="C20" s="26"/>
      <c r="D20" s="20"/>
      <c r="E20" s="27"/>
      <c r="F20" s="28"/>
      <c r="G20" s="32"/>
      <c r="H20" s="29"/>
    </row>
    <row r="21" spans="1:8" ht="12.75">
      <c r="A21" s="24"/>
      <c r="B21" s="25">
        <v>1960</v>
      </c>
      <c r="C21" s="31" t="s">
        <v>20</v>
      </c>
      <c r="D21" s="20"/>
      <c r="E21" s="27"/>
      <c r="F21" s="28" t="s">
        <v>182</v>
      </c>
      <c r="G21" s="32">
        <v>23723.37</v>
      </c>
      <c r="H21" s="29">
        <f>G21+G22</f>
        <v>26941.82</v>
      </c>
    </row>
    <row r="22" spans="1:8" ht="12.75">
      <c r="A22" s="24"/>
      <c r="B22" s="25"/>
      <c r="C22" s="26" t="s">
        <v>21</v>
      </c>
      <c r="D22" s="20"/>
      <c r="E22" s="27"/>
      <c r="F22" s="28" t="s">
        <v>119</v>
      </c>
      <c r="G22" s="32">
        <v>3218.45</v>
      </c>
      <c r="H22" s="29"/>
    </row>
    <row r="23" spans="1:8" ht="12.75">
      <c r="A23" s="24"/>
      <c r="B23" s="25"/>
      <c r="C23" s="26"/>
      <c r="D23" s="20"/>
      <c r="E23" s="27"/>
      <c r="F23" s="28"/>
      <c r="G23" s="32"/>
      <c r="H23" s="29"/>
    </row>
    <row r="24" spans="1:8" ht="12.75">
      <c r="A24" s="24"/>
      <c r="B24" s="25">
        <v>1961</v>
      </c>
      <c r="C24" s="31" t="s">
        <v>22</v>
      </c>
      <c r="D24" s="20"/>
      <c r="E24" s="27"/>
      <c r="F24" s="28" t="s">
        <v>183</v>
      </c>
      <c r="G24" s="32">
        <v>31159.06</v>
      </c>
      <c r="H24" s="29">
        <f>G24+G25</f>
        <v>35318.31</v>
      </c>
    </row>
    <row r="25" spans="1:8" ht="12.75">
      <c r="A25" s="24"/>
      <c r="B25" s="25"/>
      <c r="C25" s="26" t="s">
        <v>23</v>
      </c>
      <c r="D25" s="20"/>
      <c r="E25" s="27"/>
      <c r="F25" s="28" t="s">
        <v>120</v>
      </c>
      <c r="G25" s="32">
        <v>4159.25</v>
      </c>
      <c r="H25" s="29"/>
    </row>
    <row r="26" spans="1:8" ht="12.75">
      <c r="A26" s="24"/>
      <c r="B26" s="25"/>
      <c r="C26" s="26"/>
      <c r="D26" s="20"/>
      <c r="E26" s="27"/>
      <c r="F26" s="28"/>
      <c r="G26" s="32"/>
      <c r="H26" s="29"/>
    </row>
    <row r="27" spans="1:8" ht="12.75">
      <c r="A27" s="24"/>
      <c r="B27" s="25">
        <v>1962</v>
      </c>
      <c r="C27" s="31" t="s">
        <v>24</v>
      </c>
      <c r="D27" s="20"/>
      <c r="E27" s="27"/>
      <c r="F27" s="28" t="s">
        <v>184</v>
      </c>
      <c r="G27" s="32">
        <v>66824.08</v>
      </c>
      <c r="H27" s="29">
        <f>G27+G28+G29+G30</f>
        <v>78504.86</v>
      </c>
    </row>
    <row r="28" spans="1:8" ht="12.75">
      <c r="A28" s="24"/>
      <c r="B28" s="25"/>
      <c r="C28" s="26" t="s">
        <v>25</v>
      </c>
      <c r="D28" s="20"/>
      <c r="E28" s="27"/>
      <c r="F28" s="28" t="s">
        <v>142</v>
      </c>
      <c r="G28" s="32">
        <v>3900.64</v>
      </c>
      <c r="H28" s="29"/>
    </row>
    <row r="29" spans="1:8" ht="12.75">
      <c r="A29" s="24"/>
      <c r="B29" s="25"/>
      <c r="C29" s="26"/>
      <c r="D29" s="20"/>
      <c r="E29" s="27"/>
      <c r="F29" s="28" t="s">
        <v>121</v>
      </c>
      <c r="G29" s="32">
        <v>7780.14</v>
      </c>
      <c r="H29" s="29"/>
    </row>
    <row r="30" spans="1:8" ht="12.75">
      <c r="A30" s="24"/>
      <c r="B30" s="25"/>
      <c r="C30" s="26"/>
      <c r="D30" s="20"/>
      <c r="E30" s="27"/>
      <c r="F30" s="28"/>
      <c r="G30" s="32"/>
      <c r="H30" s="29"/>
    </row>
    <row r="31" spans="1:8" ht="12.75">
      <c r="A31" s="24"/>
      <c r="B31" s="25">
        <v>1963</v>
      </c>
      <c r="C31" s="31" t="s">
        <v>26</v>
      </c>
      <c r="D31" s="20"/>
      <c r="E31" s="27"/>
      <c r="F31" s="28" t="s">
        <v>185</v>
      </c>
      <c r="G31" s="32">
        <v>99129.59</v>
      </c>
      <c r="H31" s="29">
        <f>G31+G32+G33</f>
        <v>113760.59</v>
      </c>
    </row>
    <row r="32" spans="1:8" ht="12.75">
      <c r="A32" s="24"/>
      <c r="B32" s="25"/>
      <c r="C32" s="26" t="s">
        <v>15</v>
      </c>
      <c r="D32" s="20"/>
      <c r="E32" s="27"/>
      <c r="F32" s="28" t="s">
        <v>122</v>
      </c>
      <c r="G32" s="32">
        <v>14631</v>
      </c>
      <c r="H32" s="29"/>
    </row>
    <row r="33" spans="1:8" ht="12.75">
      <c r="A33" s="24"/>
      <c r="B33" s="25"/>
      <c r="C33" s="26"/>
      <c r="D33" s="20"/>
      <c r="E33" s="27"/>
      <c r="F33" s="28"/>
      <c r="G33" s="32"/>
      <c r="H33" s="29"/>
    </row>
    <row r="34" spans="1:9" ht="12.75">
      <c r="A34" s="24"/>
      <c r="B34" s="25">
        <v>1964</v>
      </c>
      <c r="C34" s="31" t="s">
        <v>27</v>
      </c>
      <c r="D34" s="20"/>
      <c r="E34" s="27"/>
      <c r="F34" s="28" t="s">
        <v>186</v>
      </c>
      <c r="G34" s="32">
        <v>142744.75</v>
      </c>
      <c r="H34" s="29">
        <f>G34+G35+G36+G37</f>
        <v>162144.34000000003</v>
      </c>
      <c r="I34" s="1"/>
    </row>
    <row r="35" spans="1:9" ht="12.75">
      <c r="A35" s="24"/>
      <c r="B35" s="25"/>
      <c r="C35" s="26" t="s">
        <v>18</v>
      </c>
      <c r="D35" s="20"/>
      <c r="E35" s="27"/>
      <c r="F35" s="28" t="s">
        <v>187</v>
      </c>
      <c r="G35" s="32">
        <v>3497.26</v>
      </c>
      <c r="H35" s="29"/>
      <c r="I35" s="1"/>
    </row>
    <row r="36" spans="1:9" ht="12.75">
      <c r="A36" s="24"/>
      <c r="B36" s="25"/>
      <c r="C36" s="26"/>
      <c r="D36" s="20"/>
      <c r="E36" s="27"/>
      <c r="F36" s="28" t="s">
        <v>123</v>
      </c>
      <c r="G36" s="32">
        <v>12405.07</v>
      </c>
      <c r="H36" s="29"/>
      <c r="I36" s="1"/>
    </row>
    <row r="37" spans="1:9" ht="12.75">
      <c r="A37" s="24"/>
      <c r="B37" s="25"/>
      <c r="C37" s="26"/>
      <c r="D37" s="20"/>
      <c r="E37" s="27"/>
      <c r="F37" s="28" t="s">
        <v>188</v>
      </c>
      <c r="G37" s="32">
        <v>3497.26</v>
      </c>
      <c r="H37" s="29"/>
      <c r="I37" s="1"/>
    </row>
    <row r="38" spans="1:9" ht="12.75">
      <c r="A38" s="24"/>
      <c r="B38" s="25"/>
      <c r="C38" s="26"/>
      <c r="D38" s="20"/>
      <c r="E38" s="27"/>
      <c r="F38" s="28"/>
      <c r="G38" s="32"/>
      <c r="H38" s="29"/>
      <c r="I38" s="1"/>
    </row>
    <row r="39" spans="1:8" ht="12.75">
      <c r="A39" s="24"/>
      <c r="B39" s="25"/>
      <c r="C39" s="26"/>
      <c r="D39" s="20"/>
      <c r="E39" s="27"/>
      <c r="F39" s="28"/>
      <c r="G39" s="32"/>
      <c r="H39" s="29"/>
    </row>
    <row r="40" spans="1:8" ht="12.75">
      <c r="A40" s="24"/>
      <c r="B40" s="25">
        <v>1965</v>
      </c>
      <c r="C40" s="31" t="s">
        <v>28</v>
      </c>
      <c r="D40" s="20"/>
      <c r="E40" s="27"/>
      <c r="F40" s="33" t="s">
        <v>189</v>
      </c>
      <c r="G40" s="32">
        <v>24858.34</v>
      </c>
      <c r="H40" s="29">
        <f>G40+G41+G42</f>
        <v>26466</v>
      </c>
    </row>
    <row r="41" spans="1:8" ht="12.75">
      <c r="A41" s="24"/>
      <c r="B41" s="25"/>
      <c r="C41" s="26" t="s">
        <v>13</v>
      </c>
      <c r="D41" s="20"/>
      <c r="E41" s="27"/>
      <c r="F41" s="33" t="s">
        <v>124</v>
      </c>
      <c r="G41" s="32">
        <v>1607.66</v>
      </c>
      <c r="H41" s="29"/>
    </row>
    <row r="42" spans="1:8" ht="12.75">
      <c r="A42" s="24"/>
      <c r="B42" s="25"/>
      <c r="C42" s="26"/>
      <c r="D42" s="20"/>
      <c r="E42" s="27"/>
      <c r="F42" s="33"/>
      <c r="G42" s="32"/>
      <c r="H42" s="29"/>
    </row>
    <row r="43" spans="1:8" ht="12.75">
      <c r="A43" s="24"/>
      <c r="B43" s="25">
        <v>1966</v>
      </c>
      <c r="C43" s="31" t="s">
        <v>29</v>
      </c>
      <c r="D43" s="20"/>
      <c r="E43" s="27"/>
      <c r="F43" s="28" t="s">
        <v>190</v>
      </c>
      <c r="G43" s="32">
        <v>16387.46</v>
      </c>
      <c r="H43" s="29">
        <f>G43+G44+G45</f>
        <v>103045.31999999999</v>
      </c>
    </row>
    <row r="44" spans="1:8" ht="12.75">
      <c r="A44" s="24"/>
      <c r="B44" s="25"/>
      <c r="C44" s="26" t="s">
        <v>13</v>
      </c>
      <c r="D44" s="20"/>
      <c r="E44" s="27"/>
      <c r="F44" s="28" t="s">
        <v>191</v>
      </c>
      <c r="G44" s="32">
        <v>85484.34</v>
      </c>
      <c r="H44" s="29"/>
    </row>
    <row r="45" spans="1:8" ht="12.75">
      <c r="A45" s="24"/>
      <c r="B45" s="25"/>
      <c r="C45" s="26"/>
      <c r="D45" s="20"/>
      <c r="E45" s="27"/>
      <c r="F45" s="28" t="s">
        <v>192</v>
      </c>
      <c r="G45" s="32">
        <v>1173.52</v>
      </c>
      <c r="H45" s="29"/>
    </row>
    <row r="46" spans="1:8" ht="12.75">
      <c r="A46" s="24"/>
      <c r="B46" s="25"/>
      <c r="C46" s="26"/>
      <c r="D46" s="20"/>
      <c r="E46" s="27"/>
      <c r="F46" s="28"/>
      <c r="G46" s="32"/>
      <c r="H46" s="29"/>
    </row>
    <row r="47" spans="1:8" ht="12.75">
      <c r="A47" s="24"/>
      <c r="B47" s="25">
        <v>1967</v>
      </c>
      <c r="C47" s="31" t="s">
        <v>30</v>
      </c>
      <c r="D47" s="20"/>
      <c r="E47" s="27"/>
      <c r="F47" s="28" t="s">
        <v>193</v>
      </c>
      <c r="G47" s="32">
        <v>32355.86</v>
      </c>
      <c r="H47" s="29">
        <f>G47+G48</f>
        <v>37182.44</v>
      </c>
    </row>
    <row r="48" spans="1:8" ht="12.75">
      <c r="A48" s="24"/>
      <c r="B48" s="25"/>
      <c r="C48" s="26" t="s">
        <v>13</v>
      </c>
      <c r="D48" s="20"/>
      <c r="E48" s="27"/>
      <c r="F48" s="28" t="s">
        <v>125</v>
      </c>
      <c r="G48" s="32">
        <v>4826.58</v>
      </c>
      <c r="H48" s="29"/>
    </row>
    <row r="49" spans="1:8" ht="12.75">
      <c r="A49" s="24"/>
      <c r="B49" s="25"/>
      <c r="C49" s="26"/>
      <c r="D49" s="20"/>
      <c r="E49" s="27"/>
      <c r="F49" s="28"/>
      <c r="G49" s="32"/>
      <c r="H49" s="29"/>
    </row>
    <row r="50" spans="1:8" ht="12.75">
      <c r="A50" s="24"/>
      <c r="B50" s="25">
        <v>1968</v>
      </c>
      <c r="C50" s="31" t="s">
        <v>31</v>
      </c>
      <c r="D50" s="20"/>
      <c r="E50" s="27"/>
      <c r="F50" s="28" t="s">
        <v>194</v>
      </c>
      <c r="G50" s="32">
        <v>13767.88</v>
      </c>
      <c r="H50" s="29">
        <f>G50+G51+G52</f>
        <v>18145.96</v>
      </c>
    </row>
    <row r="51" spans="1:9" ht="12.75">
      <c r="A51" s="24"/>
      <c r="B51" s="25"/>
      <c r="C51" s="26" t="s">
        <v>13</v>
      </c>
      <c r="D51" s="20"/>
      <c r="E51" s="27"/>
      <c r="F51" s="28" t="s">
        <v>195</v>
      </c>
      <c r="G51" s="32">
        <v>3730.19</v>
      </c>
      <c r="H51" s="29"/>
      <c r="I51" s="34"/>
    </row>
    <row r="52" spans="1:8" ht="12.75">
      <c r="A52" s="24"/>
      <c r="B52" s="25"/>
      <c r="C52" s="26"/>
      <c r="D52" s="20"/>
      <c r="E52" s="27"/>
      <c r="F52" s="35" t="s">
        <v>126</v>
      </c>
      <c r="G52" s="36">
        <v>647.89</v>
      </c>
      <c r="H52" s="29"/>
    </row>
    <row r="53" spans="1:8" ht="12.75">
      <c r="A53" s="24"/>
      <c r="B53" s="25"/>
      <c r="C53" s="26"/>
      <c r="D53" s="20"/>
      <c r="E53" s="27"/>
      <c r="F53" s="28"/>
      <c r="G53" s="32"/>
      <c r="H53" s="29"/>
    </row>
    <row r="54" spans="1:8" ht="12.75">
      <c r="A54" s="24"/>
      <c r="B54" s="25">
        <v>1969</v>
      </c>
      <c r="C54" s="31" t="s">
        <v>32</v>
      </c>
      <c r="D54" s="20"/>
      <c r="E54" s="27"/>
      <c r="F54" s="35" t="s">
        <v>196</v>
      </c>
      <c r="G54" s="32">
        <v>15655.09</v>
      </c>
      <c r="H54" s="29">
        <f>G54+G55+G56+G57</f>
        <v>27684.54</v>
      </c>
    </row>
    <row r="55" spans="1:8" ht="12.75">
      <c r="A55" s="24"/>
      <c r="B55" s="25"/>
      <c r="C55" s="26" t="s">
        <v>13</v>
      </c>
      <c r="D55" s="20"/>
      <c r="E55" s="27"/>
      <c r="F55" s="33" t="s">
        <v>197</v>
      </c>
      <c r="G55" s="36">
        <v>7337.23</v>
      </c>
      <c r="H55" s="29"/>
    </row>
    <row r="56" spans="1:8" ht="12.75">
      <c r="A56" s="24"/>
      <c r="B56" s="25"/>
      <c r="C56" s="26"/>
      <c r="D56" s="20"/>
      <c r="E56" s="27"/>
      <c r="F56" s="37" t="s">
        <v>127</v>
      </c>
      <c r="G56" s="32">
        <v>602.34</v>
      </c>
      <c r="H56" s="29"/>
    </row>
    <row r="57" spans="1:8" ht="12.75">
      <c r="A57" s="24"/>
      <c r="B57" s="25"/>
      <c r="C57" s="26"/>
      <c r="D57" s="20"/>
      <c r="E57" s="27"/>
      <c r="F57" s="37" t="s">
        <v>198</v>
      </c>
      <c r="G57" s="32">
        <v>4089.88</v>
      </c>
      <c r="H57" s="29"/>
    </row>
    <row r="58" spans="1:8" ht="12.75">
      <c r="A58" s="24"/>
      <c r="B58" s="25"/>
      <c r="C58" s="26"/>
      <c r="D58" s="20"/>
      <c r="E58" s="27"/>
      <c r="F58" s="37"/>
      <c r="G58" s="32"/>
      <c r="H58" s="29"/>
    </row>
    <row r="59" spans="1:9" ht="12.75">
      <c r="A59" s="24"/>
      <c r="B59" s="25">
        <v>1970</v>
      </c>
      <c r="C59" s="31" t="s">
        <v>33</v>
      </c>
      <c r="D59" s="20"/>
      <c r="E59" s="27"/>
      <c r="F59" s="28" t="s">
        <v>199</v>
      </c>
      <c r="G59" s="32">
        <v>65094.95</v>
      </c>
      <c r="H59" s="29">
        <f>G59+G60+G61+G62</f>
        <v>74989.67000000001</v>
      </c>
      <c r="I59" s="1"/>
    </row>
    <row r="60" spans="1:9" ht="12.75">
      <c r="A60" s="24"/>
      <c r="B60" s="25"/>
      <c r="C60" s="26" t="s">
        <v>13</v>
      </c>
      <c r="D60" s="20"/>
      <c r="E60" s="27"/>
      <c r="F60" s="28" t="s">
        <v>200</v>
      </c>
      <c r="G60" s="32">
        <v>1748.63</v>
      </c>
      <c r="H60" s="29"/>
      <c r="I60" s="1"/>
    </row>
    <row r="61" spans="1:9" ht="12.75">
      <c r="A61" s="24"/>
      <c r="B61" s="25"/>
      <c r="C61" s="26"/>
      <c r="D61" s="20"/>
      <c r="E61" s="27"/>
      <c r="F61" s="28" t="s">
        <v>128</v>
      </c>
      <c r="G61" s="32">
        <v>4875.13</v>
      </c>
      <c r="H61" s="29"/>
      <c r="I61" s="1"/>
    </row>
    <row r="62" spans="1:8" ht="12.75">
      <c r="A62" s="24"/>
      <c r="B62" s="25"/>
      <c r="C62" s="26"/>
      <c r="D62" s="20"/>
      <c r="E62" s="27"/>
      <c r="F62" s="28" t="s">
        <v>201</v>
      </c>
      <c r="G62" s="32">
        <v>3270.96</v>
      </c>
      <c r="H62" s="29"/>
    </row>
    <row r="63" spans="1:8" ht="12.75">
      <c r="A63" s="24"/>
      <c r="B63" s="25"/>
      <c r="C63" s="26"/>
      <c r="D63" s="20"/>
      <c r="E63" s="27"/>
      <c r="F63" s="28"/>
      <c r="G63" s="32"/>
      <c r="H63" s="29"/>
    </row>
    <row r="64" spans="1:8" ht="12.75">
      <c r="A64" s="24"/>
      <c r="B64" s="25">
        <v>1971</v>
      </c>
      <c r="C64" s="31" t="s">
        <v>34</v>
      </c>
      <c r="D64" s="20"/>
      <c r="E64" s="27"/>
      <c r="F64" s="28" t="s">
        <v>202</v>
      </c>
      <c r="G64" s="32">
        <v>12863.5</v>
      </c>
      <c r="H64" s="29">
        <f>G64+G65</f>
        <v>15058.85</v>
      </c>
    </row>
    <row r="65" spans="1:8" ht="12.75">
      <c r="A65" s="24"/>
      <c r="B65" s="25"/>
      <c r="C65" s="26" t="s">
        <v>18</v>
      </c>
      <c r="D65" s="20"/>
      <c r="E65" s="27"/>
      <c r="F65" s="28" t="s">
        <v>129</v>
      </c>
      <c r="G65" s="32">
        <v>2195.35</v>
      </c>
      <c r="H65" s="29"/>
    </row>
    <row r="66" spans="1:8" ht="12.75">
      <c r="A66" s="24"/>
      <c r="B66" s="25"/>
      <c r="C66" s="26"/>
      <c r="D66" s="20"/>
      <c r="E66" s="27"/>
      <c r="F66" s="28"/>
      <c r="G66" s="32"/>
      <c r="H66" s="29"/>
    </row>
    <row r="67" spans="1:8" ht="12.75">
      <c r="A67" s="24"/>
      <c r="B67" s="25">
        <v>1972</v>
      </c>
      <c r="C67" s="31" t="s">
        <v>35</v>
      </c>
      <c r="D67" s="20"/>
      <c r="E67" s="27"/>
      <c r="F67" s="28" t="s">
        <v>203</v>
      </c>
      <c r="G67" s="32">
        <v>21642.55</v>
      </c>
      <c r="H67" s="29">
        <f>G67+G68</f>
        <v>24451.29</v>
      </c>
    </row>
    <row r="68" spans="1:8" ht="12.75">
      <c r="A68" s="24"/>
      <c r="B68" s="25"/>
      <c r="C68" s="26" t="s">
        <v>36</v>
      </c>
      <c r="D68" s="20"/>
      <c r="E68" s="27"/>
      <c r="F68" s="28" t="s">
        <v>130</v>
      </c>
      <c r="G68" s="32">
        <v>2808.74</v>
      </c>
      <c r="H68" s="29"/>
    </row>
    <row r="69" spans="1:8" ht="12.75">
      <c r="A69" s="24"/>
      <c r="B69" s="25"/>
      <c r="C69" s="26"/>
      <c r="D69" s="20"/>
      <c r="E69" s="27"/>
      <c r="F69" s="28"/>
      <c r="G69" s="32"/>
      <c r="H69" s="29"/>
    </row>
    <row r="70" spans="1:8" ht="12.75">
      <c r="A70" s="24"/>
      <c r="B70" s="25">
        <v>1973</v>
      </c>
      <c r="C70" s="31" t="s">
        <v>37</v>
      </c>
      <c r="D70" s="20"/>
      <c r="E70" s="27"/>
      <c r="F70" s="28" t="s">
        <v>204</v>
      </c>
      <c r="G70" s="32">
        <v>16483.77</v>
      </c>
      <c r="H70" s="29">
        <f>G70+G71</f>
        <v>18380.47</v>
      </c>
    </row>
    <row r="71" spans="1:8" ht="12.75">
      <c r="A71" s="24"/>
      <c r="B71" s="25"/>
      <c r="C71" s="26" t="s">
        <v>38</v>
      </c>
      <c r="D71" s="20"/>
      <c r="E71" s="27"/>
      <c r="F71" s="28" t="s">
        <v>131</v>
      </c>
      <c r="G71" s="32">
        <v>1896.7</v>
      </c>
      <c r="H71" s="29"/>
    </row>
    <row r="72" spans="1:8" ht="12.75">
      <c r="A72" s="24"/>
      <c r="B72" s="25"/>
      <c r="C72" s="26"/>
      <c r="D72" s="20"/>
      <c r="E72" s="27"/>
      <c r="F72" s="28"/>
      <c r="G72" s="32"/>
      <c r="H72" s="29"/>
    </row>
    <row r="73" spans="1:8" ht="12.75">
      <c r="A73" s="24"/>
      <c r="B73" s="25">
        <v>1974</v>
      </c>
      <c r="C73" s="31" t="s">
        <v>39</v>
      </c>
      <c r="D73" s="20"/>
      <c r="E73" s="27"/>
      <c r="F73" s="28" t="s">
        <v>205</v>
      </c>
      <c r="G73" s="32">
        <v>6673.73</v>
      </c>
      <c r="H73" s="29">
        <f>G73+G74</f>
        <v>8040.299999999999</v>
      </c>
    </row>
    <row r="74" spans="1:8" ht="12.75">
      <c r="A74" s="24"/>
      <c r="B74" s="25"/>
      <c r="C74" s="38" t="s">
        <v>40</v>
      </c>
      <c r="D74" s="39"/>
      <c r="E74" s="40"/>
      <c r="F74" s="28" t="s">
        <v>132</v>
      </c>
      <c r="G74" s="32">
        <v>1366.57</v>
      </c>
      <c r="H74" s="29"/>
    </row>
    <row r="75" spans="1:8" ht="12.75">
      <c r="A75" s="24"/>
      <c r="B75" s="25"/>
      <c r="C75" s="38"/>
      <c r="D75" s="39"/>
      <c r="E75" s="40"/>
      <c r="F75" s="28"/>
      <c r="G75" s="32"/>
      <c r="H75" s="29"/>
    </row>
    <row r="76" spans="1:8" ht="12.75">
      <c r="A76" s="24"/>
      <c r="B76" s="25">
        <v>1975</v>
      </c>
      <c r="C76" s="31" t="s">
        <v>41</v>
      </c>
      <c r="D76" s="20"/>
      <c r="E76" s="27"/>
      <c r="F76" s="28" t="s">
        <v>206</v>
      </c>
      <c r="G76" s="32">
        <v>33794.99</v>
      </c>
      <c r="H76" s="29">
        <f>G76+G77+G79</f>
        <v>35388.95</v>
      </c>
    </row>
    <row r="77" spans="1:8" ht="12.75">
      <c r="A77" s="24"/>
      <c r="B77" s="41"/>
      <c r="C77" s="26" t="s">
        <v>13</v>
      </c>
      <c r="D77" s="20"/>
      <c r="E77" s="27"/>
      <c r="F77" s="28" t="s">
        <v>133</v>
      </c>
      <c r="G77" s="32">
        <v>1593.96</v>
      </c>
      <c r="H77" s="29"/>
    </row>
    <row r="78" spans="1:8" ht="12.75">
      <c r="A78" s="24"/>
      <c r="B78" s="41"/>
      <c r="C78" s="38"/>
      <c r="D78" s="39"/>
      <c r="E78" s="40"/>
      <c r="F78" s="28"/>
      <c r="G78" s="32"/>
      <c r="H78" s="29"/>
    </row>
    <row r="79" spans="1:8" ht="12.75">
      <c r="A79" s="24"/>
      <c r="B79" s="41"/>
      <c r="C79" s="38"/>
      <c r="D79" s="39"/>
      <c r="E79" s="40"/>
      <c r="F79" s="28"/>
      <c r="G79" s="32"/>
      <c r="H79" s="29"/>
    </row>
    <row r="80" spans="1:8" ht="12.75">
      <c r="A80" s="24"/>
      <c r="B80" s="42">
        <v>1978</v>
      </c>
      <c r="C80" s="31" t="s">
        <v>42</v>
      </c>
      <c r="D80" s="20"/>
      <c r="E80" s="27"/>
      <c r="F80" s="28" t="s">
        <v>207</v>
      </c>
      <c r="G80" s="32">
        <v>35556.54</v>
      </c>
      <c r="H80" s="29">
        <f>G80+G81</f>
        <v>38401.5</v>
      </c>
    </row>
    <row r="81" spans="1:8" ht="12.75">
      <c r="A81" s="24"/>
      <c r="B81" s="25"/>
      <c r="C81" s="26" t="s">
        <v>15</v>
      </c>
      <c r="D81" s="20"/>
      <c r="E81" s="27"/>
      <c r="F81" s="28" t="s">
        <v>134</v>
      </c>
      <c r="G81" s="32">
        <v>2844.96</v>
      </c>
      <c r="H81" s="29"/>
    </row>
    <row r="82" spans="1:8" ht="12.75">
      <c r="A82" s="24"/>
      <c r="B82" s="25"/>
      <c r="C82" s="26"/>
      <c r="D82" s="20"/>
      <c r="E82" s="27"/>
      <c r="F82" s="28"/>
      <c r="G82" s="32"/>
      <c r="H82" s="29"/>
    </row>
    <row r="83" spans="1:8" ht="12.75">
      <c r="A83" s="24"/>
      <c r="B83" s="42">
        <v>1979</v>
      </c>
      <c r="C83" s="31" t="s">
        <v>43</v>
      </c>
      <c r="D83" s="20"/>
      <c r="E83" s="27"/>
      <c r="F83" s="28" t="s">
        <v>208</v>
      </c>
      <c r="G83" s="32">
        <v>38650.95</v>
      </c>
      <c r="H83" s="29">
        <f>G83+G84+G85</f>
        <v>54335.7</v>
      </c>
    </row>
    <row r="84" spans="1:8" ht="12.75">
      <c r="A84" s="24"/>
      <c r="B84" s="25"/>
      <c r="C84" s="26" t="s">
        <v>15</v>
      </c>
      <c r="D84" s="20"/>
      <c r="E84" s="27"/>
      <c r="F84" s="28" t="s">
        <v>209</v>
      </c>
      <c r="G84" s="32">
        <v>11534.54</v>
      </c>
      <c r="H84" s="29"/>
    </row>
    <row r="85" spans="1:9" ht="12.75">
      <c r="A85" s="24"/>
      <c r="B85" s="25"/>
      <c r="C85" s="26"/>
      <c r="D85" s="20"/>
      <c r="E85" s="27"/>
      <c r="F85" s="28" t="s">
        <v>135</v>
      </c>
      <c r="G85" s="32">
        <v>4150.21</v>
      </c>
      <c r="H85" s="29"/>
      <c r="I85" s="1"/>
    </row>
    <row r="86" spans="1:8" ht="12.75">
      <c r="A86" s="24"/>
      <c r="B86" s="43"/>
      <c r="C86" s="26"/>
      <c r="D86" s="20"/>
      <c r="E86" s="27"/>
      <c r="F86" s="28"/>
      <c r="G86" s="32"/>
      <c r="H86" s="29"/>
    </row>
    <row r="87" spans="1:8" ht="12.75">
      <c r="A87" s="24"/>
      <c r="B87" s="42">
        <v>1982</v>
      </c>
      <c r="C87" s="31" t="s">
        <v>44</v>
      </c>
      <c r="D87" s="20"/>
      <c r="E87" s="27"/>
      <c r="F87" s="28" t="s">
        <v>210</v>
      </c>
      <c r="G87" s="32">
        <v>70691.62</v>
      </c>
      <c r="H87" s="29">
        <f>G87+G88+G89</f>
        <v>158852.76</v>
      </c>
    </row>
    <row r="88" spans="1:8" ht="12.75">
      <c r="A88" s="24"/>
      <c r="B88" s="25"/>
      <c r="C88" s="26" t="s">
        <v>13</v>
      </c>
      <c r="D88" s="20"/>
      <c r="E88" s="27"/>
      <c r="F88" s="28" t="s">
        <v>136</v>
      </c>
      <c r="G88" s="32">
        <v>2428.74</v>
      </c>
      <c r="H88" s="29"/>
    </row>
    <row r="89" spans="1:8" ht="12.75">
      <c r="A89" s="24"/>
      <c r="B89" s="25"/>
      <c r="C89" s="26"/>
      <c r="D89" s="20"/>
      <c r="E89" s="27"/>
      <c r="F89" s="28" t="s">
        <v>211</v>
      </c>
      <c r="G89" s="32">
        <v>85732.4</v>
      </c>
      <c r="H89" s="29"/>
    </row>
    <row r="90" spans="1:8" ht="12.75">
      <c r="A90" s="24"/>
      <c r="B90" s="43"/>
      <c r="C90" s="44"/>
      <c r="D90" s="20"/>
      <c r="E90" s="27"/>
      <c r="F90" s="28"/>
      <c r="G90" s="32"/>
      <c r="H90" s="29"/>
    </row>
    <row r="91" spans="1:8" ht="12.75">
      <c r="A91" s="24"/>
      <c r="B91" s="42">
        <v>1983</v>
      </c>
      <c r="C91" s="31" t="s">
        <v>45</v>
      </c>
      <c r="D91" s="20"/>
      <c r="E91" s="27"/>
      <c r="F91" s="28" t="s">
        <v>212</v>
      </c>
      <c r="G91" s="32">
        <v>71736</v>
      </c>
      <c r="H91" s="29">
        <f>G91+G92+G93+G94</f>
        <v>102173.43</v>
      </c>
    </row>
    <row r="92" spans="1:8" ht="12.75">
      <c r="A92" s="24"/>
      <c r="B92" s="25"/>
      <c r="C92" s="26" t="s">
        <v>46</v>
      </c>
      <c r="D92" s="20"/>
      <c r="E92" s="27"/>
      <c r="F92" s="28" t="s">
        <v>213</v>
      </c>
      <c r="G92" s="32">
        <v>19950.46</v>
      </c>
      <c r="H92" s="29"/>
    </row>
    <row r="93" spans="1:8" ht="12.75">
      <c r="A93" s="24"/>
      <c r="B93" s="25"/>
      <c r="C93" s="26"/>
      <c r="D93" s="20"/>
      <c r="E93" s="27"/>
      <c r="F93" s="28" t="s">
        <v>137</v>
      </c>
      <c r="G93" s="32">
        <v>10486.97</v>
      </c>
      <c r="H93" s="29"/>
    </row>
    <row r="94" spans="1:8" ht="12.75">
      <c r="A94" s="24"/>
      <c r="B94" s="25"/>
      <c r="C94" s="26"/>
      <c r="D94" s="20"/>
      <c r="E94" s="27"/>
      <c r="F94" s="28"/>
      <c r="G94" s="32"/>
      <c r="H94" s="29"/>
    </row>
    <row r="95" spans="1:8" ht="12.75">
      <c r="A95" s="24"/>
      <c r="B95" s="42">
        <v>1984</v>
      </c>
      <c r="C95" s="31" t="s">
        <v>47</v>
      </c>
      <c r="D95" s="20"/>
      <c r="E95" s="27"/>
      <c r="F95" s="28" t="s">
        <v>179</v>
      </c>
      <c r="G95" s="32">
        <v>9129.14</v>
      </c>
      <c r="H95" s="29">
        <f>G95+G96</f>
        <v>10486.4</v>
      </c>
    </row>
    <row r="96" spans="1:9" ht="12.75">
      <c r="A96" s="24"/>
      <c r="B96" s="25"/>
      <c r="C96" s="26" t="s">
        <v>13</v>
      </c>
      <c r="D96" s="20"/>
      <c r="E96" s="27"/>
      <c r="F96" s="28" t="s">
        <v>138</v>
      </c>
      <c r="G96" s="32">
        <v>1357.26</v>
      </c>
      <c r="H96" s="29"/>
      <c r="I96" s="1"/>
    </row>
    <row r="97" spans="1:8" ht="12.75">
      <c r="A97" s="24"/>
      <c r="B97" s="25"/>
      <c r="C97" s="26"/>
      <c r="D97" s="20"/>
      <c r="E97" s="27"/>
      <c r="F97" s="28"/>
      <c r="G97" s="32"/>
      <c r="H97" s="29"/>
    </row>
    <row r="98" spans="1:8" ht="12.75">
      <c r="A98" s="24"/>
      <c r="B98" s="42">
        <v>1985</v>
      </c>
      <c r="C98" s="31" t="s">
        <v>48</v>
      </c>
      <c r="D98" s="20"/>
      <c r="E98" s="27"/>
      <c r="F98" s="28" t="s">
        <v>214</v>
      </c>
      <c r="G98" s="32">
        <v>31672.36</v>
      </c>
      <c r="H98" s="29">
        <f>G98+G99+G100</f>
        <v>44225.83</v>
      </c>
    </row>
    <row r="99" spans="1:8" ht="12.75">
      <c r="A99" s="24"/>
      <c r="B99" s="25"/>
      <c r="C99" s="26" t="s">
        <v>13</v>
      </c>
      <c r="D99" s="20"/>
      <c r="E99" s="27"/>
      <c r="F99" s="28" t="s">
        <v>215</v>
      </c>
      <c r="G99" s="32">
        <v>10202.41</v>
      </c>
      <c r="H99" s="45"/>
    </row>
    <row r="100" spans="1:8" ht="12.75">
      <c r="A100" s="24"/>
      <c r="B100" s="25"/>
      <c r="C100" s="26"/>
      <c r="D100" s="20"/>
      <c r="E100" s="27"/>
      <c r="F100" s="28" t="s">
        <v>139</v>
      </c>
      <c r="G100" s="32">
        <v>2351.06</v>
      </c>
      <c r="H100" s="45"/>
    </row>
    <row r="101" spans="1:8" ht="12.75">
      <c r="A101" s="24"/>
      <c r="B101" s="25"/>
      <c r="C101" s="26"/>
      <c r="D101" s="20"/>
      <c r="E101" s="27"/>
      <c r="F101" s="28"/>
      <c r="G101" s="32"/>
      <c r="H101" s="45"/>
    </row>
    <row r="102" spans="1:8" ht="12.75">
      <c r="A102" s="24"/>
      <c r="B102" s="42">
        <v>1986</v>
      </c>
      <c r="C102" s="31" t="s">
        <v>49</v>
      </c>
      <c r="D102" s="20"/>
      <c r="E102" s="27"/>
      <c r="F102" s="28" t="s">
        <v>216</v>
      </c>
      <c r="G102" s="32">
        <v>1888.3</v>
      </c>
      <c r="H102" s="29">
        <f>G102+G103</f>
        <v>1955.1499999999999</v>
      </c>
    </row>
    <row r="103" spans="1:8" ht="12.75">
      <c r="A103" s="24"/>
      <c r="B103" s="25"/>
      <c r="C103" s="26" t="s">
        <v>13</v>
      </c>
      <c r="D103" s="20"/>
      <c r="E103" s="27"/>
      <c r="F103" s="28" t="s">
        <v>140</v>
      </c>
      <c r="G103" s="32">
        <v>66.85</v>
      </c>
      <c r="H103" s="29"/>
    </row>
    <row r="104" spans="1:8" ht="12.75">
      <c r="A104" s="24"/>
      <c r="B104" s="25"/>
      <c r="C104" s="26"/>
      <c r="D104" s="20"/>
      <c r="E104" s="27"/>
      <c r="F104" s="28"/>
      <c r="G104" s="32"/>
      <c r="H104" s="29"/>
    </row>
    <row r="105" spans="1:8" ht="12.75">
      <c r="A105" s="24"/>
      <c r="B105" s="42">
        <v>1987</v>
      </c>
      <c r="C105" s="31" t="s">
        <v>50</v>
      </c>
      <c r="D105" s="20"/>
      <c r="E105" s="27"/>
      <c r="F105" s="28" t="s">
        <v>217</v>
      </c>
      <c r="G105" s="32">
        <v>10758.04</v>
      </c>
      <c r="H105" s="29">
        <f>G105+G106</f>
        <v>11257.44</v>
      </c>
    </row>
    <row r="106" spans="1:8" ht="12.75">
      <c r="A106" s="24"/>
      <c r="B106" s="25"/>
      <c r="C106" s="26" t="s">
        <v>13</v>
      </c>
      <c r="D106" s="20"/>
      <c r="E106" s="27"/>
      <c r="F106" s="28" t="s">
        <v>141</v>
      </c>
      <c r="G106" s="32">
        <v>499.4</v>
      </c>
      <c r="H106" s="29"/>
    </row>
    <row r="107" spans="1:8" ht="12.75">
      <c r="A107" s="24"/>
      <c r="B107" s="25"/>
      <c r="C107" s="26"/>
      <c r="D107" s="20"/>
      <c r="E107" s="27"/>
      <c r="F107" s="28"/>
      <c r="G107" s="32"/>
      <c r="H107" s="29"/>
    </row>
    <row r="108" spans="1:8" ht="12.75">
      <c r="A108" s="24"/>
      <c r="B108" s="42">
        <v>1988</v>
      </c>
      <c r="C108" s="19" t="s">
        <v>51</v>
      </c>
      <c r="D108" s="46"/>
      <c r="E108" s="21"/>
      <c r="F108" s="28" t="s">
        <v>121</v>
      </c>
      <c r="G108" s="32">
        <v>7710.21</v>
      </c>
      <c r="H108" s="29">
        <f>G108+G109+G110</f>
        <v>8836.95</v>
      </c>
    </row>
    <row r="109" spans="1:8" ht="12.75">
      <c r="A109" s="47"/>
      <c r="B109" s="41"/>
      <c r="C109" s="48" t="s">
        <v>13</v>
      </c>
      <c r="D109" s="39"/>
      <c r="E109" s="40"/>
      <c r="F109" s="28" t="s">
        <v>142</v>
      </c>
      <c r="G109" s="32">
        <v>1126.74</v>
      </c>
      <c r="H109" s="29"/>
    </row>
    <row r="110" spans="1:8" ht="12.75">
      <c r="A110" s="47"/>
      <c r="B110" s="41"/>
      <c r="C110" s="48"/>
      <c r="D110" s="39"/>
      <c r="E110" s="40"/>
      <c r="F110" s="28"/>
      <c r="G110" s="32"/>
      <c r="H110" s="29"/>
    </row>
    <row r="111" spans="1:8" ht="12.75">
      <c r="A111" s="24"/>
      <c r="B111" s="42">
        <v>1981</v>
      </c>
      <c r="C111" s="49" t="s">
        <v>52</v>
      </c>
      <c r="D111" s="20"/>
      <c r="E111" s="27"/>
      <c r="F111" s="33" t="s">
        <v>218</v>
      </c>
      <c r="G111" s="32">
        <v>61715.72</v>
      </c>
      <c r="H111" s="29">
        <f>G111+G112+G113+G114</f>
        <v>114643.95999999999</v>
      </c>
    </row>
    <row r="112" spans="1:8" ht="12.75">
      <c r="A112" s="47"/>
      <c r="B112" s="41"/>
      <c r="C112" s="50" t="s">
        <v>13</v>
      </c>
      <c r="D112" s="39"/>
      <c r="E112" s="40"/>
      <c r="F112" s="28" t="s">
        <v>219</v>
      </c>
      <c r="G112" s="32">
        <v>30789.43</v>
      </c>
      <c r="H112" s="29"/>
    </row>
    <row r="113" spans="1:8" ht="12.75">
      <c r="A113" s="47"/>
      <c r="B113" s="41"/>
      <c r="C113" s="50"/>
      <c r="D113" s="39"/>
      <c r="E113" s="40"/>
      <c r="F113" s="33" t="s">
        <v>143</v>
      </c>
      <c r="G113" s="32">
        <v>3032.26</v>
      </c>
      <c r="H113" s="29"/>
    </row>
    <row r="114" spans="1:8" ht="12.75">
      <c r="A114" s="47"/>
      <c r="B114" s="51"/>
      <c r="C114" s="50"/>
      <c r="D114" s="39"/>
      <c r="E114" s="40"/>
      <c r="F114" s="33" t="s">
        <v>220</v>
      </c>
      <c r="G114" s="32">
        <v>19106.55</v>
      </c>
      <c r="H114" s="29"/>
    </row>
    <row r="115" spans="1:8" ht="12.75">
      <c r="A115" s="47"/>
      <c r="B115" s="51"/>
      <c r="C115" s="50"/>
      <c r="D115" s="39"/>
      <c r="E115" s="40"/>
      <c r="F115" s="33"/>
      <c r="G115" s="32"/>
      <c r="H115" s="29"/>
    </row>
    <row r="116" spans="1:8" ht="12.75">
      <c r="A116" s="24"/>
      <c r="B116" s="52">
        <v>1989</v>
      </c>
      <c r="C116" s="53" t="s">
        <v>53</v>
      </c>
      <c r="D116" s="20"/>
      <c r="E116" s="27"/>
      <c r="F116" s="33" t="s">
        <v>221</v>
      </c>
      <c r="G116" s="32">
        <v>25688.95</v>
      </c>
      <c r="H116" s="29">
        <f>G116+G117+G118</f>
        <v>28453.730000000003</v>
      </c>
    </row>
    <row r="117" spans="1:9" ht="12.75">
      <c r="A117" s="47"/>
      <c r="B117" s="41"/>
      <c r="C117" s="50" t="s">
        <v>13</v>
      </c>
      <c r="D117" s="39"/>
      <c r="E117" s="40"/>
      <c r="F117" s="28" t="s">
        <v>222</v>
      </c>
      <c r="G117" s="32">
        <v>1748.63</v>
      </c>
      <c r="H117" s="29"/>
      <c r="I117" s="1"/>
    </row>
    <row r="118" spans="1:9" ht="12.75">
      <c r="A118" s="47"/>
      <c r="B118" s="41"/>
      <c r="C118" s="50"/>
      <c r="D118" s="39"/>
      <c r="E118" s="40"/>
      <c r="F118" s="28" t="s">
        <v>144</v>
      </c>
      <c r="G118" s="32">
        <v>1016.15</v>
      </c>
      <c r="H118" s="29"/>
      <c r="I118" s="1"/>
    </row>
    <row r="119" spans="1:8" ht="12.75">
      <c r="A119" s="47"/>
      <c r="B119" s="41"/>
      <c r="C119" s="50"/>
      <c r="D119" s="39"/>
      <c r="E119" s="40"/>
      <c r="F119" s="28"/>
      <c r="G119" s="32"/>
      <c r="H119" s="29"/>
    </row>
    <row r="120" spans="1:8" ht="12.75">
      <c r="A120" s="24"/>
      <c r="B120" s="52">
        <v>1991</v>
      </c>
      <c r="C120" s="53" t="s">
        <v>54</v>
      </c>
      <c r="D120" s="20"/>
      <c r="E120" s="27"/>
      <c r="F120" s="28" t="s">
        <v>223</v>
      </c>
      <c r="G120" s="32">
        <v>13401.67</v>
      </c>
      <c r="H120" s="29">
        <f>G120+G122+G121</f>
        <v>14905.33</v>
      </c>
    </row>
    <row r="121" spans="1:8" ht="12.75">
      <c r="A121" s="47"/>
      <c r="B121" s="41"/>
      <c r="C121" s="50" t="s">
        <v>13</v>
      </c>
      <c r="D121" s="39"/>
      <c r="E121" s="40"/>
      <c r="F121" s="32" t="s">
        <v>145</v>
      </c>
      <c r="G121" s="32">
        <v>1503.66</v>
      </c>
      <c r="H121" s="54"/>
    </row>
    <row r="122" spans="1:8" ht="12.75">
      <c r="A122" s="47"/>
      <c r="B122" s="41"/>
      <c r="C122" s="50"/>
      <c r="D122" s="39"/>
      <c r="E122" s="40"/>
      <c r="F122" s="32"/>
      <c r="G122" s="32"/>
      <c r="H122" s="54"/>
    </row>
    <row r="123" spans="1:8" ht="12.75">
      <c r="A123" s="24"/>
      <c r="B123" s="52">
        <v>1990</v>
      </c>
      <c r="C123" s="53" t="s">
        <v>55</v>
      </c>
      <c r="D123" s="20"/>
      <c r="E123" s="27"/>
      <c r="F123" s="28" t="s">
        <v>224</v>
      </c>
      <c r="G123" s="32">
        <v>30491.63</v>
      </c>
      <c r="H123" s="29">
        <f>G123+G124</f>
        <v>32686.61</v>
      </c>
    </row>
    <row r="124" spans="1:10" ht="12.75">
      <c r="A124" s="24"/>
      <c r="B124" s="25"/>
      <c r="C124" s="55" t="s">
        <v>13</v>
      </c>
      <c r="D124" s="20"/>
      <c r="E124" s="27"/>
      <c r="F124" s="28" t="s">
        <v>146</v>
      </c>
      <c r="G124" s="32">
        <v>2194.98</v>
      </c>
      <c r="H124" s="29"/>
      <c r="J124" s="34"/>
    </row>
    <row r="125" spans="1:8" ht="12.75">
      <c r="A125" s="24"/>
      <c r="B125" s="25"/>
      <c r="C125" s="55"/>
      <c r="D125" s="20"/>
      <c r="E125" s="27"/>
      <c r="F125" s="28"/>
      <c r="G125" s="32"/>
      <c r="H125" s="29"/>
    </row>
    <row r="126" spans="1:8" ht="12.75">
      <c r="A126" s="24"/>
      <c r="B126" s="56">
        <v>1993</v>
      </c>
      <c r="C126" s="57" t="s">
        <v>56</v>
      </c>
      <c r="D126" s="58"/>
      <c r="E126" s="59"/>
      <c r="F126" s="28" t="s">
        <v>225</v>
      </c>
      <c r="G126" s="32">
        <v>162347.16</v>
      </c>
      <c r="H126" s="29">
        <f>G126+G127+G128</f>
        <v>185221.34</v>
      </c>
    </row>
    <row r="127" spans="1:8" ht="12.75">
      <c r="A127" s="24"/>
      <c r="B127" s="60"/>
      <c r="C127" s="61" t="s">
        <v>57</v>
      </c>
      <c r="D127" s="58"/>
      <c r="E127" s="59"/>
      <c r="F127" s="28" t="s">
        <v>226</v>
      </c>
      <c r="G127" s="32">
        <v>7966.43</v>
      </c>
      <c r="H127" s="29"/>
    </row>
    <row r="128" spans="1:8" ht="12.75">
      <c r="A128" s="24"/>
      <c r="B128" s="60"/>
      <c r="C128" s="61"/>
      <c r="D128" s="58"/>
      <c r="E128" s="59"/>
      <c r="F128" s="28" t="s">
        <v>147</v>
      </c>
      <c r="G128" s="32">
        <v>14907.75</v>
      </c>
      <c r="H128" s="29"/>
    </row>
    <row r="129" spans="1:8" ht="12.75">
      <c r="A129" s="24"/>
      <c r="B129" s="60"/>
      <c r="C129" s="61"/>
      <c r="D129" s="58"/>
      <c r="E129" s="59"/>
      <c r="F129" s="28"/>
      <c r="G129" s="32"/>
      <c r="H129" s="29"/>
    </row>
    <row r="130" spans="1:8" ht="12.75">
      <c r="A130" s="24"/>
      <c r="B130" s="60">
        <v>1994</v>
      </c>
      <c r="C130" s="57" t="s">
        <v>58</v>
      </c>
      <c r="D130" s="58"/>
      <c r="E130" s="62"/>
      <c r="F130" s="28" t="s">
        <v>227</v>
      </c>
      <c r="G130" s="32">
        <v>35009.15</v>
      </c>
      <c r="H130" s="29">
        <f>G130+G131+G132</f>
        <v>383677.56</v>
      </c>
    </row>
    <row r="131" spans="1:8" ht="12.75">
      <c r="A131" s="24"/>
      <c r="B131" s="60"/>
      <c r="C131" s="57" t="s">
        <v>59</v>
      </c>
      <c r="D131" s="58"/>
      <c r="E131" s="59"/>
      <c r="F131" s="28" t="s">
        <v>228</v>
      </c>
      <c r="G131" s="32">
        <v>345894.35</v>
      </c>
      <c r="H131" s="29"/>
    </row>
    <row r="132" spans="1:8" ht="12.75">
      <c r="A132" s="24"/>
      <c r="B132" s="60"/>
      <c r="C132" s="57"/>
      <c r="D132" s="58"/>
      <c r="E132" s="59"/>
      <c r="F132" s="28" t="s">
        <v>148</v>
      </c>
      <c r="G132" s="32">
        <v>2774.06</v>
      </c>
      <c r="H132" s="29"/>
    </row>
    <row r="133" spans="1:8" ht="12.75">
      <c r="A133" s="47"/>
      <c r="B133" s="60"/>
      <c r="C133" s="57"/>
      <c r="D133" s="58"/>
      <c r="E133" s="59"/>
      <c r="F133" s="28"/>
      <c r="G133" s="32"/>
      <c r="H133" s="29"/>
    </row>
    <row r="134" spans="1:8" ht="12.75">
      <c r="A134" s="47"/>
      <c r="B134" s="25">
        <v>1995</v>
      </c>
      <c r="C134" s="53" t="s">
        <v>60</v>
      </c>
      <c r="D134" s="20"/>
      <c r="E134" s="27"/>
      <c r="F134" s="35" t="s">
        <v>229</v>
      </c>
      <c r="G134" s="32">
        <v>30629.61</v>
      </c>
      <c r="H134" s="29">
        <f>G134+G135</f>
        <v>34315.06</v>
      </c>
    </row>
    <row r="135" spans="1:8" ht="12.75">
      <c r="A135" s="24"/>
      <c r="B135" s="25"/>
      <c r="C135" s="53"/>
      <c r="D135" s="20"/>
      <c r="E135" s="27"/>
      <c r="F135" s="28" t="s">
        <v>149</v>
      </c>
      <c r="G135" s="32">
        <v>3685.45</v>
      </c>
      <c r="H135" s="29"/>
    </row>
    <row r="136" spans="1:8" ht="12.75">
      <c r="A136" s="24"/>
      <c r="B136" s="25"/>
      <c r="C136" s="53"/>
      <c r="D136" s="20"/>
      <c r="E136" s="27"/>
      <c r="F136" s="28"/>
      <c r="G136" s="32"/>
      <c r="H136" s="29"/>
    </row>
    <row r="137" spans="1:8" ht="12.75">
      <c r="A137" s="24"/>
      <c r="B137" s="60">
        <v>1996</v>
      </c>
      <c r="C137" s="57" t="s">
        <v>61</v>
      </c>
      <c r="D137" s="58"/>
      <c r="E137" s="59"/>
      <c r="F137" s="28" t="s">
        <v>230</v>
      </c>
      <c r="G137" s="32">
        <v>14220.52</v>
      </c>
      <c r="H137" s="29">
        <f>G137+G138+G139</f>
        <v>23130.21</v>
      </c>
    </row>
    <row r="138" spans="1:8" ht="12.75">
      <c r="A138" s="24"/>
      <c r="B138" s="60"/>
      <c r="C138" s="57" t="s">
        <v>13</v>
      </c>
      <c r="D138" s="58"/>
      <c r="E138" s="59"/>
      <c r="F138" s="28" t="s">
        <v>231</v>
      </c>
      <c r="G138" s="32">
        <v>6497.76</v>
      </c>
      <c r="H138" s="29"/>
    </row>
    <row r="139" spans="1:8" ht="12.75">
      <c r="A139" s="24"/>
      <c r="B139" s="60"/>
      <c r="C139" s="57"/>
      <c r="D139" s="58"/>
      <c r="E139" s="59"/>
      <c r="F139" s="28" t="s">
        <v>150</v>
      </c>
      <c r="G139" s="32">
        <v>2411.93</v>
      </c>
      <c r="H139" s="29"/>
    </row>
    <row r="140" spans="1:8" ht="12.75">
      <c r="A140" s="24"/>
      <c r="B140" s="60"/>
      <c r="C140" s="57"/>
      <c r="D140" s="58"/>
      <c r="E140" s="59"/>
      <c r="F140" s="28"/>
      <c r="G140" s="32"/>
      <c r="H140" s="29"/>
    </row>
    <row r="141" spans="1:8" ht="12.75">
      <c r="A141" s="24"/>
      <c r="B141" s="25">
        <v>1997</v>
      </c>
      <c r="C141" s="53" t="s">
        <v>62</v>
      </c>
      <c r="D141" s="20"/>
      <c r="E141" s="27"/>
      <c r="F141" s="28" t="s">
        <v>232</v>
      </c>
      <c r="G141" s="32">
        <v>7221.33</v>
      </c>
      <c r="H141" s="29">
        <f>G141+G142+G143</f>
        <v>8451.48</v>
      </c>
    </row>
    <row r="142" spans="1:8" ht="12.75">
      <c r="A142" s="24"/>
      <c r="B142" s="25"/>
      <c r="C142" s="53" t="s">
        <v>13</v>
      </c>
      <c r="D142" s="20"/>
      <c r="E142" s="27"/>
      <c r="F142" s="28" t="s">
        <v>151</v>
      </c>
      <c r="G142" s="32">
        <v>1230.15</v>
      </c>
      <c r="H142" s="29"/>
    </row>
    <row r="143" spans="1:8" ht="12.75">
      <c r="A143" s="24"/>
      <c r="B143" s="25"/>
      <c r="C143" s="53"/>
      <c r="D143" s="20"/>
      <c r="E143" s="27"/>
      <c r="F143" s="28"/>
      <c r="G143" s="32"/>
      <c r="H143" s="29"/>
    </row>
    <row r="144" spans="1:8" ht="12.75">
      <c r="A144" s="24"/>
      <c r="B144" s="25">
        <v>1998</v>
      </c>
      <c r="C144" s="53" t="s">
        <v>63</v>
      </c>
      <c r="D144" s="20"/>
      <c r="E144" s="27"/>
      <c r="F144" s="28" t="s">
        <v>233</v>
      </c>
      <c r="G144" s="32">
        <v>8545.88</v>
      </c>
      <c r="H144" s="29">
        <f>G144+G145</f>
        <v>9885.609999999999</v>
      </c>
    </row>
    <row r="145" spans="1:8" ht="12.75">
      <c r="A145" s="24"/>
      <c r="B145" s="25"/>
      <c r="C145" s="53" t="s">
        <v>36</v>
      </c>
      <c r="D145" s="20"/>
      <c r="E145" s="27"/>
      <c r="F145" s="28" t="s">
        <v>152</v>
      </c>
      <c r="G145" s="32">
        <v>1339.73</v>
      </c>
      <c r="H145" s="29"/>
    </row>
    <row r="146" spans="1:8" ht="12.75">
      <c r="A146" s="24"/>
      <c r="B146" s="25"/>
      <c r="C146" s="53"/>
      <c r="D146" s="20"/>
      <c r="E146" s="27"/>
      <c r="F146" s="28"/>
      <c r="G146" s="32"/>
      <c r="H146" s="29"/>
    </row>
    <row r="147" spans="1:8" ht="12.75">
      <c r="A147" s="24"/>
      <c r="B147" s="25">
        <v>2000</v>
      </c>
      <c r="C147" s="53" t="s">
        <v>64</v>
      </c>
      <c r="D147" s="20"/>
      <c r="E147" s="27"/>
      <c r="F147" s="28" t="s">
        <v>234</v>
      </c>
      <c r="G147" s="32">
        <v>27518.25</v>
      </c>
      <c r="H147" s="29">
        <f>G147+G148+G149</f>
        <v>30562.16</v>
      </c>
    </row>
    <row r="148" spans="1:8" ht="12.75">
      <c r="A148" s="24"/>
      <c r="B148" s="25"/>
      <c r="C148" s="53" t="s">
        <v>65</v>
      </c>
      <c r="D148" s="20"/>
      <c r="E148" s="27"/>
      <c r="F148" s="28" t="s">
        <v>235</v>
      </c>
      <c r="G148" s="32">
        <v>394.69</v>
      </c>
      <c r="H148" s="29"/>
    </row>
    <row r="149" spans="1:8" ht="12.75">
      <c r="A149" s="24"/>
      <c r="B149" s="25"/>
      <c r="C149" s="53"/>
      <c r="D149" s="20"/>
      <c r="E149" s="27"/>
      <c r="F149" s="28" t="s">
        <v>153</v>
      </c>
      <c r="G149" s="32">
        <v>2649.22</v>
      </c>
      <c r="H149" s="29"/>
    </row>
    <row r="150" spans="1:8" ht="12.75">
      <c r="A150" s="24"/>
      <c r="B150" s="25"/>
      <c r="C150" s="53"/>
      <c r="D150" s="20"/>
      <c r="E150" s="27"/>
      <c r="F150" s="28"/>
      <c r="G150" s="32"/>
      <c r="H150" s="29"/>
    </row>
    <row r="151" spans="1:8" ht="12.75">
      <c r="A151" s="24"/>
      <c r="B151" s="25">
        <v>2001</v>
      </c>
      <c r="C151" s="53" t="s">
        <v>66</v>
      </c>
      <c r="D151" s="20"/>
      <c r="E151" s="27"/>
      <c r="F151" s="33" t="s">
        <v>236</v>
      </c>
      <c r="G151" s="32">
        <v>16203</v>
      </c>
      <c r="H151" s="29">
        <f>G151+G152</f>
        <v>19584.88</v>
      </c>
    </row>
    <row r="152" spans="1:8" ht="12.75">
      <c r="A152" s="24"/>
      <c r="B152" s="25"/>
      <c r="C152" s="53" t="s">
        <v>67</v>
      </c>
      <c r="D152" s="20"/>
      <c r="E152" s="27"/>
      <c r="F152" s="33" t="s">
        <v>154</v>
      </c>
      <c r="G152" s="32">
        <v>3381.88</v>
      </c>
      <c r="H152" s="29"/>
    </row>
    <row r="153" spans="1:8" ht="12.75">
      <c r="A153" s="24"/>
      <c r="B153" s="41"/>
      <c r="C153" s="63"/>
      <c r="D153" s="39"/>
      <c r="E153" s="40"/>
      <c r="F153" s="64"/>
      <c r="G153" s="109"/>
      <c r="H153" s="54"/>
    </row>
    <row r="154" spans="1:8" ht="12.75">
      <c r="A154" s="24"/>
      <c r="B154" s="41">
        <v>2002</v>
      </c>
      <c r="C154" s="63" t="s">
        <v>68</v>
      </c>
      <c r="D154" s="39"/>
      <c r="E154" s="40"/>
      <c r="F154" s="65" t="s">
        <v>237</v>
      </c>
      <c r="G154" s="109">
        <v>65603.88</v>
      </c>
      <c r="H154" s="54">
        <f>G154+G155+G156</f>
        <v>194397.88999999998</v>
      </c>
    </row>
    <row r="155" spans="1:9" ht="12.75">
      <c r="A155" s="24"/>
      <c r="B155" s="41"/>
      <c r="C155" s="63" t="s">
        <v>59</v>
      </c>
      <c r="D155" s="39"/>
      <c r="E155" s="40"/>
      <c r="F155" s="65" t="s">
        <v>238</v>
      </c>
      <c r="G155" s="109">
        <v>121278.42</v>
      </c>
      <c r="H155" s="54"/>
      <c r="I155" s="1"/>
    </row>
    <row r="156" spans="1:9" ht="12.75">
      <c r="A156" s="24"/>
      <c r="B156" s="41"/>
      <c r="C156" s="63"/>
      <c r="D156" s="39"/>
      <c r="E156" s="40"/>
      <c r="F156" s="65" t="s">
        <v>155</v>
      </c>
      <c r="G156" s="109">
        <v>7515.59</v>
      </c>
      <c r="H156" s="54"/>
      <c r="I156" s="1"/>
    </row>
    <row r="157" spans="1:9" ht="12.75">
      <c r="A157" s="24"/>
      <c r="B157" s="41"/>
      <c r="C157" s="63"/>
      <c r="D157" s="39"/>
      <c r="E157" s="40"/>
      <c r="F157" s="65"/>
      <c r="G157" s="109"/>
      <c r="H157" s="54"/>
      <c r="I157" s="1"/>
    </row>
    <row r="158" spans="1:8" ht="12.75">
      <c r="A158" s="24"/>
      <c r="B158" s="41">
        <v>2003</v>
      </c>
      <c r="C158" s="63" t="s">
        <v>69</v>
      </c>
      <c r="D158" s="39"/>
      <c r="E158" s="40"/>
      <c r="F158" s="65" t="s">
        <v>239</v>
      </c>
      <c r="G158" s="109">
        <v>12806.2</v>
      </c>
      <c r="H158" s="54">
        <f>G158+G159</f>
        <v>15485.54</v>
      </c>
    </row>
    <row r="159" spans="1:8" ht="12.75">
      <c r="A159" s="24"/>
      <c r="B159" s="41"/>
      <c r="C159" s="63" t="s">
        <v>70</v>
      </c>
      <c r="D159" s="39"/>
      <c r="E159" s="40"/>
      <c r="F159" s="65" t="s">
        <v>156</v>
      </c>
      <c r="G159" s="109">
        <v>2679.34</v>
      </c>
      <c r="H159" s="54"/>
    </row>
    <row r="160" spans="1:8" ht="12.75">
      <c r="A160" s="24"/>
      <c r="B160" s="41"/>
      <c r="C160" s="63"/>
      <c r="D160" s="39"/>
      <c r="E160" s="40"/>
      <c r="F160" s="65"/>
      <c r="G160" s="109"/>
      <c r="H160" s="54"/>
    </row>
    <row r="161" spans="1:8" ht="12.75">
      <c r="A161" s="24"/>
      <c r="B161" s="41"/>
      <c r="C161" s="63"/>
      <c r="D161" s="39"/>
      <c r="E161" s="40"/>
      <c r="F161" s="65"/>
      <c r="G161" s="109"/>
      <c r="H161" s="54"/>
    </row>
    <row r="162" spans="1:8" ht="12.75">
      <c r="A162" s="24"/>
      <c r="B162" s="41">
        <v>2004</v>
      </c>
      <c r="C162" s="63" t="s">
        <v>71</v>
      </c>
      <c r="D162" s="39"/>
      <c r="E162" s="40"/>
      <c r="F162" s="28" t="s">
        <v>240</v>
      </c>
      <c r="G162" s="32">
        <v>21100.11</v>
      </c>
      <c r="H162" s="54">
        <f>G162+G163</f>
        <v>22172.47</v>
      </c>
    </row>
    <row r="163" spans="1:8" ht="12.75">
      <c r="A163" s="24"/>
      <c r="B163" s="41"/>
      <c r="C163" s="63" t="s">
        <v>72</v>
      </c>
      <c r="D163" s="39"/>
      <c r="E163" s="40"/>
      <c r="F163" s="33" t="s">
        <v>157</v>
      </c>
      <c r="G163" s="32">
        <v>1072.36</v>
      </c>
      <c r="H163" s="54"/>
    </row>
    <row r="164" spans="1:8" ht="12.75">
      <c r="A164" s="24"/>
      <c r="B164" s="41"/>
      <c r="C164" s="63"/>
      <c r="D164" s="39"/>
      <c r="E164" s="40"/>
      <c r="F164" s="64"/>
      <c r="G164" s="109"/>
      <c r="H164" s="54"/>
    </row>
    <row r="165" spans="1:8" ht="12.75">
      <c r="A165" s="24"/>
      <c r="B165" s="41">
        <v>2005</v>
      </c>
      <c r="C165" s="63" t="s">
        <v>73</v>
      </c>
      <c r="D165" s="39"/>
      <c r="E165" s="40"/>
      <c r="F165" s="65" t="s">
        <v>241</v>
      </c>
      <c r="G165" s="109">
        <v>44097.86</v>
      </c>
      <c r="H165" s="54">
        <f>G165+G166+G167</f>
        <v>68196.62999999999</v>
      </c>
    </row>
    <row r="166" spans="1:8" ht="12.75">
      <c r="A166" s="24"/>
      <c r="B166" s="41"/>
      <c r="C166" s="63" t="s">
        <v>13</v>
      </c>
      <c r="D166" s="39"/>
      <c r="E166" s="40"/>
      <c r="F166" s="65" t="s">
        <v>242</v>
      </c>
      <c r="G166" s="109">
        <v>18580.87</v>
      </c>
      <c r="H166" s="54"/>
    </row>
    <row r="167" spans="1:8" ht="12.75">
      <c r="A167" s="24"/>
      <c r="B167" s="41"/>
      <c r="C167" s="63"/>
      <c r="D167" s="39"/>
      <c r="E167" s="40"/>
      <c r="F167" s="65" t="s">
        <v>158</v>
      </c>
      <c r="G167" s="109">
        <v>5517.9</v>
      </c>
      <c r="H167" s="54"/>
    </row>
    <row r="168" spans="1:8" ht="12.75">
      <c r="A168" s="24"/>
      <c r="B168" s="41"/>
      <c r="C168" s="63"/>
      <c r="D168" s="39"/>
      <c r="E168" s="40"/>
      <c r="F168" s="65"/>
      <c r="G168" s="109"/>
      <c r="H168" s="54"/>
    </row>
    <row r="169" spans="1:8" ht="12.75">
      <c r="A169" s="24"/>
      <c r="B169" s="66">
        <v>3200</v>
      </c>
      <c r="C169" s="67" t="s">
        <v>74</v>
      </c>
      <c r="D169" s="68"/>
      <c r="E169" s="69"/>
      <c r="F169" s="65" t="s">
        <v>243</v>
      </c>
      <c r="G169" s="109">
        <v>32180.57</v>
      </c>
      <c r="H169" s="54">
        <f>G169+G170+G171</f>
        <v>39255.22</v>
      </c>
    </row>
    <row r="170" spans="1:8" ht="12.75">
      <c r="A170" s="24"/>
      <c r="B170" s="66"/>
      <c r="C170" s="67" t="s">
        <v>13</v>
      </c>
      <c r="D170" s="68"/>
      <c r="E170" s="69"/>
      <c r="F170" s="65" t="s">
        <v>159</v>
      </c>
      <c r="G170" s="109">
        <v>7074.65</v>
      </c>
      <c r="H170" s="54"/>
    </row>
    <row r="171" spans="1:8" ht="12.75">
      <c r="A171" s="24"/>
      <c r="B171" s="66"/>
      <c r="C171" s="67"/>
      <c r="D171" s="68"/>
      <c r="E171" s="69"/>
      <c r="F171" s="65"/>
      <c r="G171" s="109"/>
      <c r="H171" s="54"/>
    </row>
    <row r="172" spans="1:8" ht="12.75">
      <c r="A172" s="24"/>
      <c r="B172" s="41">
        <v>3300</v>
      </c>
      <c r="C172" s="63" t="s">
        <v>75</v>
      </c>
      <c r="D172" s="70"/>
      <c r="E172" s="40"/>
      <c r="F172" s="65" t="s">
        <v>244</v>
      </c>
      <c r="G172" s="109">
        <v>72788.39</v>
      </c>
      <c r="H172" s="54">
        <f>G172+G173</f>
        <v>79505.97</v>
      </c>
    </row>
    <row r="173" spans="1:8" ht="12.75">
      <c r="A173" s="24"/>
      <c r="B173" s="41"/>
      <c r="C173" s="63" t="s">
        <v>76</v>
      </c>
      <c r="D173" s="33"/>
      <c r="E173" s="40"/>
      <c r="F173" s="65" t="s">
        <v>160</v>
      </c>
      <c r="G173" s="109">
        <v>6717.58</v>
      </c>
      <c r="H173" s="54"/>
    </row>
    <row r="174" spans="1:8" ht="12.75">
      <c r="A174" s="24"/>
      <c r="B174" s="41"/>
      <c r="C174" s="63"/>
      <c r="D174" s="33"/>
      <c r="E174" s="40"/>
      <c r="F174" s="65"/>
      <c r="G174" s="109"/>
      <c r="H174" s="54"/>
    </row>
    <row r="175" spans="1:8" ht="12.75">
      <c r="A175" s="24"/>
      <c r="B175" s="41">
        <v>3682</v>
      </c>
      <c r="C175" s="63" t="s">
        <v>77</v>
      </c>
      <c r="D175" s="70"/>
      <c r="E175" s="40"/>
      <c r="F175" s="65" t="s">
        <v>245</v>
      </c>
      <c r="G175" s="109">
        <v>32096.62</v>
      </c>
      <c r="H175" s="54">
        <f>G175+G176</f>
        <v>32684.19</v>
      </c>
    </row>
    <row r="176" spans="1:8" ht="12.75">
      <c r="A176" s="24"/>
      <c r="B176" s="41"/>
      <c r="C176" s="63" t="s">
        <v>13</v>
      </c>
      <c r="D176" s="33"/>
      <c r="E176" s="40"/>
      <c r="F176" s="65" t="s">
        <v>161</v>
      </c>
      <c r="G176" s="109">
        <v>587.57</v>
      </c>
      <c r="H176" s="54"/>
    </row>
    <row r="177" spans="1:8" ht="12.75">
      <c r="A177" s="47"/>
      <c r="B177" s="41"/>
      <c r="C177" s="63"/>
      <c r="D177" s="33"/>
      <c r="E177" s="40"/>
      <c r="F177" s="65"/>
      <c r="G177" s="109"/>
      <c r="H177" s="54"/>
    </row>
    <row r="178" spans="1:8" ht="12.75">
      <c r="A178" s="47"/>
      <c r="B178" s="41">
        <v>3137</v>
      </c>
      <c r="C178" s="71" t="s">
        <v>78</v>
      </c>
      <c r="D178" s="72"/>
      <c r="E178" s="40"/>
      <c r="F178" s="65"/>
      <c r="G178" s="109"/>
      <c r="H178" s="54">
        <f>G178+G179+G180</f>
        <v>0</v>
      </c>
    </row>
    <row r="179" spans="1:8" ht="12.75">
      <c r="A179" s="47"/>
      <c r="B179" s="41"/>
      <c r="C179" s="71" t="s">
        <v>13</v>
      </c>
      <c r="D179" s="33"/>
      <c r="E179" s="40"/>
      <c r="F179" s="65"/>
      <c r="G179" s="109"/>
      <c r="H179" s="54"/>
    </row>
    <row r="180" spans="1:8" ht="12.75">
      <c r="A180" s="47"/>
      <c r="B180" s="41"/>
      <c r="C180" s="71"/>
      <c r="D180" s="33"/>
      <c r="E180" s="40"/>
      <c r="F180" s="65"/>
      <c r="G180" s="109"/>
      <c r="H180" s="54"/>
    </row>
    <row r="181" spans="1:8" ht="12.75">
      <c r="A181" s="47"/>
      <c r="B181" s="41"/>
      <c r="C181" s="71"/>
      <c r="D181" s="33"/>
      <c r="E181" s="40"/>
      <c r="F181" s="65"/>
      <c r="G181" s="109"/>
      <c r="H181" s="54"/>
    </row>
    <row r="182" spans="1:8" ht="12.75">
      <c r="A182" s="47"/>
      <c r="B182" s="41">
        <v>1619</v>
      </c>
      <c r="C182" s="71" t="s">
        <v>0</v>
      </c>
      <c r="D182" s="33"/>
      <c r="E182" s="40"/>
      <c r="F182" s="65" t="s">
        <v>246</v>
      </c>
      <c r="G182" s="109">
        <v>62585.18</v>
      </c>
      <c r="H182" s="54">
        <f>G182+G183+G184</f>
        <v>103206.51999999999</v>
      </c>
    </row>
    <row r="183" spans="1:8" ht="12.75">
      <c r="A183" s="47"/>
      <c r="B183" s="41"/>
      <c r="C183" s="71" t="s">
        <v>79</v>
      </c>
      <c r="D183" s="33"/>
      <c r="E183" s="40"/>
      <c r="F183" s="65" t="s">
        <v>247</v>
      </c>
      <c r="G183" s="109">
        <v>35252.69</v>
      </c>
      <c r="H183" s="54"/>
    </row>
    <row r="184" spans="1:8" ht="12.75">
      <c r="A184" s="47"/>
      <c r="B184" s="41"/>
      <c r="C184" s="71"/>
      <c r="D184" s="33"/>
      <c r="E184" s="40"/>
      <c r="F184" s="65" t="s">
        <v>162</v>
      </c>
      <c r="G184" s="109">
        <v>5368.65</v>
      </c>
      <c r="H184" s="54"/>
    </row>
    <row r="185" spans="1:8" ht="12.75">
      <c r="A185" s="47"/>
      <c r="B185" s="41"/>
      <c r="C185" s="71"/>
      <c r="D185" s="33"/>
      <c r="E185" s="40"/>
      <c r="F185" s="65"/>
      <c r="G185" s="109"/>
      <c r="H185" s="54"/>
    </row>
    <row r="186" spans="1:8" ht="12.75">
      <c r="A186" s="47"/>
      <c r="B186" s="41">
        <v>1620</v>
      </c>
      <c r="C186" s="71" t="s">
        <v>80</v>
      </c>
      <c r="D186" s="33"/>
      <c r="E186" s="40"/>
      <c r="F186" s="33" t="s">
        <v>248</v>
      </c>
      <c r="G186" s="32">
        <v>30860.94</v>
      </c>
      <c r="H186" s="54">
        <f>G186+G187+G188</f>
        <v>36102.01</v>
      </c>
    </row>
    <row r="187" spans="1:8" ht="12.75">
      <c r="A187" s="47"/>
      <c r="B187" s="41"/>
      <c r="C187" s="71" t="s">
        <v>13</v>
      </c>
      <c r="D187" s="33"/>
      <c r="E187" s="40"/>
      <c r="F187" s="65" t="s">
        <v>249</v>
      </c>
      <c r="G187" s="109">
        <v>1748.63</v>
      </c>
      <c r="H187" s="54"/>
    </row>
    <row r="188" spans="1:8" ht="12.75">
      <c r="A188" s="47"/>
      <c r="B188" s="41"/>
      <c r="C188" s="71"/>
      <c r="D188" s="33"/>
      <c r="E188" s="40"/>
      <c r="F188" s="65" t="s">
        <v>163</v>
      </c>
      <c r="G188" s="109">
        <v>3492.44</v>
      </c>
      <c r="H188" s="54"/>
    </row>
    <row r="189" spans="1:8" ht="12.75">
      <c r="A189" s="47"/>
      <c r="B189" s="41"/>
      <c r="C189" s="71"/>
      <c r="D189" s="33"/>
      <c r="E189" s="40"/>
      <c r="F189" s="65"/>
      <c r="G189" s="109"/>
      <c r="H189" s="54"/>
    </row>
    <row r="190" spans="1:8" ht="12.75">
      <c r="A190" s="47"/>
      <c r="B190" s="41">
        <v>1621</v>
      </c>
      <c r="C190" s="71" t="s">
        <v>81</v>
      </c>
      <c r="D190" s="8"/>
      <c r="E190" s="40"/>
      <c r="F190" s="65" t="s">
        <v>250</v>
      </c>
      <c r="G190" s="109">
        <v>30522.32</v>
      </c>
      <c r="H190" s="54">
        <f>G190+G191+G192</f>
        <v>55111.659999999996</v>
      </c>
    </row>
    <row r="191" spans="1:8" ht="12.75">
      <c r="A191" s="47"/>
      <c r="B191" s="41"/>
      <c r="C191" s="71" t="s">
        <v>13</v>
      </c>
      <c r="D191" s="33"/>
      <c r="E191" s="40"/>
      <c r="F191" s="65" t="s">
        <v>251</v>
      </c>
      <c r="G191" s="109">
        <v>21758.16</v>
      </c>
      <c r="H191" s="54"/>
    </row>
    <row r="192" spans="1:8" ht="12.75">
      <c r="A192" s="47"/>
      <c r="B192" s="41"/>
      <c r="C192" s="71"/>
      <c r="D192" s="64"/>
      <c r="E192" s="40"/>
      <c r="F192" s="65" t="s">
        <v>164</v>
      </c>
      <c r="G192" s="109">
        <v>2831.18</v>
      </c>
      <c r="H192" s="54"/>
    </row>
    <row r="193" spans="1:8" ht="12.75">
      <c r="A193" s="47"/>
      <c r="B193" s="41"/>
      <c r="C193" s="71"/>
      <c r="D193" s="64"/>
      <c r="E193" s="40"/>
      <c r="F193" s="65"/>
      <c r="G193" s="109"/>
      <c r="H193" s="54"/>
    </row>
    <row r="194" spans="1:8" ht="12.75">
      <c r="A194" s="47"/>
      <c r="B194" s="41">
        <v>1746</v>
      </c>
      <c r="C194" s="71" t="s">
        <v>82</v>
      </c>
      <c r="D194" s="73"/>
      <c r="E194" s="40"/>
      <c r="F194" s="65" t="s">
        <v>252</v>
      </c>
      <c r="G194" s="109">
        <v>4416.22</v>
      </c>
      <c r="H194" s="54">
        <f>G194+G195</f>
        <v>5036.72</v>
      </c>
    </row>
    <row r="195" spans="1:8" ht="12.75">
      <c r="A195" s="47"/>
      <c r="B195" s="41"/>
      <c r="C195" s="71"/>
      <c r="D195" s="8"/>
      <c r="E195" s="40"/>
      <c r="F195" s="65" t="s">
        <v>165</v>
      </c>
      <c r="G195" s="109">
        <v>620.5</v>
      </c>
      <c r="H195" s="54"/>
    </row>
    <row r="196" spans="1:8" ht="12.75">
      <c r="A196" s="47"/>
      <c r="B196" s="41"/>
      <c r="C196" s="71"/>
      <c r="D196" s="8"/>
      <c r="E196" s="40"/>
      <c r="F196" s="65"/>
      <c r="G196" s="109"/>
      <c r="H196" s="54"/>
    </row>
    <row r="197" spans="1:8" ht="12.75">
      <c r="A197" s="47"/>
      <c r="B197" s="41">
        <v>2080</v>
      </c>
      <c r="C197" s="71" t="s">
        <v>83</v>
      </c>
      <c r="D197" s="73"/>
      <c r="E197" s="40"/>
      <c r="F197" s="65" t="s">
        <v>253</v>
      </c>
      <c r="G197" s="109">
        <v>7794.11</v>
      </c>
      <c r="H197" s="54">
        <f>G197+G198</f>
        <v>9526.61</v>
      </c>
    </row>
    <row r="198" spans="1:8" ht="12.75">
      <c r="A198" s="47"/>
      <c r="B198" s="41"/>
      <c r="C198" s="71"/>
      <c r="D198" s="8"/>
      <c r="E198" s="40"/>
      <c r="F198" s="65" t="s">
        <v>166</v>
      </c>
      <c r="G198" s="109">
        <v>1732.5</v>
      </c>
      <c r="H198" s="54"/>
    </row>
    <row r="199" spans="1:8" ht="12.75">
      <c r="A199" s="47"/>
      <c r="B199" s="41"/>
      <c r="C199" s="71"/>
      <c r="D199" s="73"/>
      <c r="E199" s="40"/>
      <c r="F199" s="65"/>
      <c r="G199" s="109"/>
      <c r="H199" s="54"/>
    </row>
    <row r="200" spans="1:8" ht="12.75">
      <c r="A200" s="24"/>
      <c r="B200" s="41">
        <v>2719</v>
      </c>
      <c r="C200" s="71" t="s">
        <v>84</v>
      </c>
      <c r="D200" s="73"/>
      <c r="E200" s="40"/>
      <c r="F200" s="65" t="s">
        <v>254</v>
      </c>
      <c r="G200" s="109">
        <v>16440.21</v>
      </c>
      <c r="H200" s="54">
        <f>G200+G201+G202</f>
        <v>18580.699999999997</v>
      </c>
    </row>
    <row r="201" spans="1:8" ht="12.75">
      <c r="A201" s="24"/>
      <c r="B201" s="41"/>
      <c r="C201" s="71"/>
      <c r="D201" s="8"/>
      <c r="E201" s="40"/>
      <c r="F201" s="65" t="s">
        <v>167</v>
      </c>
      <c r="G201" s="109">
        <v>2140.49</v>
      </c>
      <c r="H201" s="74"/>
    </row>
    <row r="202" spans="1:8" ht="12.75">
      <c r="A202" s="47"/>
      <c r="B202" s="75"/>
      <c r="C202" s="71"/>
      <c r="D202" s="76"/>
      <c r="E202" s="40"/>
      <c r="F202" s="65"/>
      <c r="G202" s="109"/>
      <c r="H202" s="74"/>
    </row>
    <row r="203" spans="1:8" ht="12.75">
      <c r="A203" s="24"/>
      <c r="B203" s="25"/>
      <c r="C203" s="77"/>
      <c r="D203" s="73"/>
      <c r="E203" s="27"/>
      <c r="F203" s="28"/>
      <c r="G203" s="32"/>
      <c r="H203" s="78"/>
    </row>
    <row r="204" spans="1:8" ht="12.75">
      <c r="A204" s="47"/>
      <c r="B204" s="79">
        <v>2213</v>
      </c>
      <c r="C204" s="71" t="s">
        <v>85</v>
      </c>
      <c r="D204" s="73"/>
      <c r="E204" s="40"/>
      <c r="F204" s="65" t="s">
        <v>255</v>
      </c>
      <c r="G204" s="109">
        <v>16479.14</v>
      </c>
      <c r="H204" s="54">
        <f>G204+G205</f>
        <v>20434.18</v>
      </c>
    </row>
    <row r="205" spans="1:8" ht="12.75">
      <c r="A205" s="47"/>
      <c r="B205" s="79"/>
      <c r="C205" s="71" t="s">
        <v>86</v>
      </c>
      <c r="D205" s="8"/>
      <c r="E205" s="40"/>
      <c r="F205" s="65" t="s">
        <v>168</v>
      </c>
      <c r="G205" s="109">
        <v>3955.04</v>
      </c>
      <c r="H205" s="54"/>
    </row>
    <row r="206" spans="1:8" ht="12.75">
      <c r="A206" s="47"/>
      <c r="B206" s="79"/>
      <c r="C206" s="71"/>
      <c r="D206" s="73"/>
      <c r="E206" s="40"/>
      <c r="F206" s="65"/>
      <c r="G206" s="109"/>
      <c r="H206" s="54"/>
    </row>
    <row r="207" spans="1:8" ht="12.75">
      <c r="A207" s="47"/>
      <c r="B207" s="79">
        <v>3122</v>
      </c>
      <c r="C207" s="71" t="s">
        <v>87</v>
      </c>
      <c r="D207" s="73"/>
      <c r="E207" s="40"/>
      <c r="F207" s="65" t="s">
        <v>256</v>
      </c>
      <c r="G207" s="109">
        <v>20494.36</v>
      </c>
      <c r="H207" s="54">
        <f>G207+G208+G209</f>
        <v>37143.979999999996</v>
      </c>
    </row>
    <row r="208" spans="1:8" ht="12.75">
      <c r="A208" s="47"/>
      <c r="B208" s="79"/>
      <c r="C208" s="71" t="s">
        <v>88</v>
      </c>
      <c r="D208" s="8"/>
      <c r="E208" s="40"/>
      <c r="F208" s="65" t="s">
        <v>257</v>
      </c>
      <c r="G208" s="109">
        <v>15033.34</v>
      </c>
      <c r="H208" s="54"/>
    </row>
    <row r="209" spans="1:8" ht="12.75">
      <c r="A209" s="47"/>
      <c r="B209" s="79"/>
      <c r="C209" s="71"/>
      <c r="D209" s="73"/>
      <c r="E209" s="40"/>
      <c r="F209" s="65" t="s">
        <v>169</v>
      </c>
      <c r="G209" s="109">
        <v>1616.28</v>
      </c>
      <c r="H209" s="54"/>
    </row>
    <row r="210" spans="1:8" ht="12.75">
      <c r="A210" s="47"/>
      <c r="B210" s="79"/>
      <c r="C210" s="71"/>
      <c r="D210" s="73"/>
      <c r="E210" s="40"/>
      <c r="F210" s="65"/>
      <c r="G210" s="109"/>
      <c r="H210" s="54"/>
    </row>
    <row r="211" spans="1:8" ht="12.75">
      <c r="A211" s="47"/>
      <c r="B211" s="79">
        <v>1718</v>
      </c>
      <c r="C211" s="71" t="s">
        <v>89</v>
      </c>
      <c r="D211" s="73"/>
      <c r="E211" s="40"/>
      <c r="F211" s="65" t="s">
        <v>258</v>
      </c>
      <c r="G211" s="109">
        <v>23046.18</v>
      </c>
      <c r="H211" s="54">
        <f>G211+G212</f>
        <v>26962.08</v>
      </c>
    </row>
    <row r="212" spans="1:8" ht="12.75">
      <c r="A212" s="24"/>
      <c r="B212" s="37"/>
      <c r="C212" s="77" t="s">
        <v>90</v>
      </c>
      <c r="D212" s="73"/>
      <c r="E212" s="27"/>
      <c r="F212" s="28" t="s">
        <v>259</v>
      </c>
      <c r="G212" s="32">
        <v>3915.9</v>
      </c>
      <c r="H212" s="29"/>
    </row>
    <row r="213" spans="1:8" ht="12.75">
      <c r="A213" s="47"/>
      <c r="B213" s="75"/>
      <c r="C213" s="71"/>
      <c r="D213" s="76"/>
      <c r="E213" s="40"/>
      <c r="F213" s="65"/>
      <c r="G213" s="109"/>
      <c r="H213" s="54"/>
    </row>
    <row r="214" spans="1:8" ht="12.75">
      <c r="A214" s="47"/>
      <c r="B214" s="79">
        <v>2191</v>
      </c>
      <c r="C214" s="71" t="s">
        <v>91</v>
      </c>
      <c r="D214" s="73"/>
      <c r="E214" s="40"/>
      <c r="F214" s="65" t="s">
        <v>260</v>
      </c>
      <c r="G214" s="109">
        <v>4490.43</v>
      </c>
      <c r="H214" s="54">
        <f>G214+G215</f>
        <v>5265.35</v>
      </c>
    </row>
    <row r="215" spans="1:8" ht="12.75">
      <c r="A215" s="47"/>
      <c r="B215" s="79"/>
      <c r="C215" s="71" t="s">
        <v>92</v>
      </c>
      <c r="D215" s="73"/>
      <c r="E215" s="40"/>
      <c r="F215" s="65" t="s">
        <v>170</v>
      </c>
      <c r="G215" s="109">
        <v>774.92</v>
      </c>
      <c r="H215" s="54"/>
    </row>
    <row r="216" spans="1:8" ht="12.75">
      <c r="A216" s="47"/>
      <c r="B216" s="79"/>
      <c r="C216" s="71"/>
      <c r="D216" s="76"/>
      <c r="E216" s="40"/>
      <c r="F216" s="65"/>
      <c r="G216" s="109"/>
      <c r="H216" s="54"/>
    </row>
    <row r="217" spans="1:9" ht="12.75">
      <c r="A217" s="47"/>
      <c r="B217" s="79">
        <v>2486</v>
      </c>
      <c r="C217" s="71" t="s">
        <v>108</v>
      </c>
      <c r="D217" s="73"/>
      <c r="E217" s="40"/>
      <c r="F217" s="65" t="s">
        <v>261</v>
      </c>
      <c r="G217" s="109">
        <v>4963.39</v>
      </c>
      <c r="H217" s="54">
        <f>G217+G218</f>
        <v>5876.5</v>
      </c>
      <c r="I217" s="95"/>
    </row>
    <row r="218" spans="1:8" ht="12.75">
      <c r="A218" s="47"/>
      <c r="B218" s="79"/>
      <c r="C218" s="71" t="s">
        <v>109</v>
      </c>
      <c r="D218" s="73"/>
      <c r="E218" s="40"/>
      <c r="F218" s="65" t="s">
        <v>171</v>
      </c>
      <c r="G218" s="109">
        <v>913.11</v>
      </c>
      <c r="H218" s="54"/>
    </row>
    <row r="219" spans="1:8" ht="13.5" thickBot="1">
      <c r="A219" s="80"/>
      <c r="B219" s="81"/>
      <c r="C219" s="82"/>
      <c r="D219" s="83"/>
      <c r="E219" s="84"/>
      <c r="F219" s="85"/>
      <c r="G219" s="131"/>
      <c r="H219" s="86"/>
    </row>
    <row r="220" spans="1:8" ht="13.5" thickBot="1">
      <c r="A220" s="87"/>
      <c r="B220" s="88"/>
      <c r="C220" s="89" t="s">
        <v>93</v>
      </c>
      <c r="D220" s="90"/>
      <c r="E220" s="91"/>
      <c r="F220" s="92"/>
      <c r="G220" s="93">
        <f>SUM(G11:G219)</f>
        <v>3038142.6699999976</v>
      </c>
      <c r="H220" s="93">
        <f>SUM(H11:H219)</f>
        <v>3038142.670000001</v>
      </c>
    </row>
    <row r="221" spans="5:8" ht="12.75">
      <c r="E221" s="4"/>
      <c r="F221" s="5"/>
      <c r="G221" s="5"/>
      <c r="H221" s="94"/>
    </row>
    <row r="222" spans="5:8" ht="12.75">
      <c r="E222" s="4"/>
      <c r="F222" s="5"/>
      <c r="G222" s="5" t="s">
        <v>94</v>
      </c>
      <c r="H222" s="34"/>
    </row>
    <row r="223" spans="4:7" ht="18.75" customHeight="1">
      <c r="D223" s="4"/>
      <c r="E223" s="5"/>
      <c r="F223" s="5"/>
      <c r="G223" s="5" t="s">
        <v>95</v>
      </c>
    </row>
    <row r="224" ht="20.25" customHeight="1"/>
    <row r="225" spans="1:8" ht="12.75">
      <c r="A225" s="4"/>
      <c r="B225" s="7"/>
      <c r="C225" s="8"/>
      <c r="D225" s="8" t="s">
        <v>97</v>
      </c>
      <c r="E225" s="8"/>
      <c r="F225" s="1"/>
      <c r="G225" s="5"/>
      <c r="H225" s="94"/>
    </row>
    <row r="226" spans="1:8" ht="12.75">
      <c r="A226" s="4"/>
      <c r="B226" s="7"/>
      <c r="C226" s="8"/>
      <c r="D226" s="8" t="s">
        <v>262</v>
      </c>
      <c r="E226" s="8"/>
      <c r="G226" s="5"/>
      <c r="H226" s="94"/>
    </row>
    <row r="227" spans="5:8" ht="12.75">
      <c r="E227" s="4"/>
      <c r="F227" s="5"/>
      <c r="G227" s="5" t="s">
        <v>177</v>
      </c>
      <c r="H227" s="94"/>
    </row>
    <row r="228" spans="2:8" ht="12.75">
      <c r="B228" s="2" t="s">
        <v>3</v>
      </c>
      <c r="C228" s="1"/>
      <c r="D228" s="4" t="s">
        <v>98</v>
      </c>
      <c r="E228" s="4"/>
      <c r="F228" s="5"/>
      <c r="G228" s="5"/>
      <c r="H228" s="94"/>
    </row>
    <row r="229" spans="5:8" ht="13.5" thickBot="1">
      <c r="E229" s="4"/>
      <c r="F229" s="5"/>
      <c r="G229" s="5"/>
      <c r="H229" s="94"/>
    </row>
    <row r="230" spans="1:8" ht="26.25" customHeight="1" thickBot="1">
      <c r="A230" s="10" t="s">
        <v>4</v>
      </c>
      <c r="B230" s="96" t="s">
        <v>99</v>
      </c>
      <c r="C230" s="10" t="s">
        <v>100</v>
      </c>
      <c r="D230" s="12" t="s">
        <v>7</v>
      </c>
      <c r="E230" s="13" t="s">
        <v>8</v>
      </c>
      <c r="F230" s="14" t="s">
        <v>9</v>
      </c>
      <c r="G230" s="15" t="s">
        <v>10</v>
      </c>
      <c r="H230" s="16" t="s">
        <v>11</v>
      </c>
    </row>
    <row r="231" spans="1:8" ht="12.75">
      <c r="A231" s="79"/>
      <c r="B231" s="41" t="s">
        <v>263</v>
      </c>
      <c r="C231" s="97" t="s">
        <v>101</v>
      </c>
      <c r="D231" s="20"/>
      <c r="E231" s="33"/>
      <c r="F231" s="28" t="s">
        <v>211</v>
      </c>
      <c r="G231" s="65">
        <v>39879.12</v>
      </c>
      <c r="H231" s="98">
        <f>G231+G232+G233</f>
        <v>39879.12</v>
      </c>
    </row>
    <row r="232" spans="1:8" ht="12.75">
      <c r="A232" s="79"/>
      <c r="B232" s="41"/>
      <c r="C232" s="49" t="s">
        <v>59</v>
      </c>
      <c r="D232" s="20"/>
      <c r="E232" s="27"/>
      <c r="F232" s="65"/>
      <c r="G232" s="65"/>
      <c r="H232" s="54"/>
    </row>
    <row r="233" spans="1:8" ht="13.5" thickBot="1">
      <c r="A233" s="79"/>
      <c r="B233" s="41"/>
      <c r="C233" s="38"/>
      <c r="D233" s="39"/>
      <c r="E233" s="40"/>
      <c r="F233" s="65"/>
      <c r="G233" s="65"/>
      <c r="H233" s="54"/>
    </row>
    <row r="234" spans="1:8" ht="24" customHeight="1" thickBot="1">
      <c r="A234" s="99"/>
      <c r="B234" s="100"/>
      <c r="C234" s="101"/>
      <c r="D234" s="102"/>
      <c r="E234" s="103"/>
      <c r="F234" s="104"/>
      <c r="G234" s="104">
        <f>SUM(G231:G233)</f>
        <v>39879.12</v>
      </c>
      <c r="H234" s="105">
        <f>SUM(H231:H233)</f>
        <v>39879.12</v>
      </c>
    </row>
    <row r="235" ht="21" customHeight="1"/>
    <row r="236" spans="1:8" ht="12.75">
      <c r="A236" s="4"/>
      <c r="B236" s="7"/>
      <c r="C236" s="8"/>
      <c r="D236" s="8"/>
      <c r="E236" s="8" t="s">
        <v>97</v>
      </c>
      <c r="F236" s="8"/>
      <c r="G236" s="1"/>
      <c r="H236" s="94"/>
    </row>
    <row r="237" spans="1:8" ht="12.75">
      <c r="A237" s="4"/>
      <c r="B237" s="7"/>
      <c r="C237" s="8"/>
      <c r="E237" s="8" t="s">
        <v>264</v>
      </c>
      <c r="G237" s="5"/>
      <c r="H237" s="94"/>
    </row>
    <row r="238" spans="5:8" ht="12.75">
      <c r="E238" s="4"/>
      <c r="F238" s="5"/>
      <c r="G238" s="5" t="s">
        <v>177</v>
      </c>
      <c r="H238" s="94"/>
    </row>
    <row r="239" spans="2:8" ht="17.25" customHeight="1">
      <c r="B239" s="2" t="s">
        <v>3</v>
      </c>
      <c r="C239" s="1"/>
      <c r="D239" s="4" t="s">
        <v>102</v>
      </c>
      <c r="E239" s="4"/>
      <c r="F239" s="5"/>
      <c r="G239" s="5"/>
      <c r="H239" s="94"/>
    </row>
    <row r="240" spans="5:8" ht="13.5" thickBot="1">
      <c r="E240" s="4"/>
      <c r="F240" s="5"/>
      <c r="G240" s="5"/>
      <c r="H240" s="94"/>
    </row>
    <row r="241" spans="1:8" ht="21" customHeight="1" thickBot="1">
      <c r="A241" s="10" t="s">
        <v>4</v>
      </c>
      <c r="B241" s="96" t="s">
        <v>99</v>
      </c>
      <c r="C241" s="10" t="s">
        <v>100</v>
      </c>
      <c r="D241" s="12" t="s">
        <v>7</v>
      </c>
      <c r="E241" s="13" t="s">
        <v>8</v>
      </c>
      <c r="F241" s="14" t="s">
        <v>9</v>
      </c>
      <c r="G241" s="15" t="s">
        <v>10</v>
      </c>
      <c r="H241" s="16" t="s">
        <v>11</v>
      </c>
    </row>
    <row r="242" spans="1:8" ht="12.75">
      <c r="A242" s="79"/>
      <c r="B242" s="41" t="s">
        <v>115</v>
      </c>
      <c r="C242" s="97" t="s">
        <v>103</v>
      </c>
      <c r="D242" s="20"/>
      <c r="E242" s="33"/>
      <c r="F242" s="28" t="s">
        <v>214</v>
      </c>
      <c r="G242" s="22">
        <v>35000</v>
      </c>
      <c r="H242" s="98">
        <f>G242+G243+G244</f>
        <v>35000</v>
      </c>
    </row>
    <row r="243" spans="1:8" ht="12.75">
      <c r="A243" s="79"/>
      <c r="B243" s="41"/>
      <c r="C243" s="49" t="s">
        <v>104</v>
      </c>
      <c r="D243" s="20"/>
      <c r="E243" s="27"/>
      <c r="F243" s="65"/>
      <c r="G243" s="65"/>
      <c r="H243" s="54"/>
    </row>
    <row r="244" spans="1:8" ht="13.5" thickBot="1">
      <c r="A244" s="79"/>
      <c r="B244" s="41"/>
      <c r="C244" s="38"/>
      <c r="D244" s="39"/>
      <c r="E244" s="40"/>
      <c r="F244" s="65"/>
      <c r="G244" s="65"/>
      <c r="H244" s="54"/>
    </row>
    <row r="245" spans="1:8" ht="13.5" thickBot="1">
      <c r="A245" s="99"/>
      <c r="B245" s="100"/>
      <c r="C245" s="101"/>
      <c r="D245" s="102"/>
      <c r="E245" s="103"/>
      <c r="F245" s="104"/>
      <c r="G245" s="104">
        <f>SUM(G242:G244)</f>
        <v>35000</v>
      </c>
      <c r="H245" s="105">
        <f>SUM(H242:H244)</f>
        <v>35000</v>
      </c>
    </row>
    <row r="247" spans="1:8" ht="12.75">
      <c r="A247" s="4"/>
      <c r="B247" s="7"/>
      <c r="C247" s="8"/>
      <c r="D247" s="8" t="s">
        <v>97</v>
      </c>
      <c r="E247" s="8"/>
      <c r="F247" s="1"/>
      <c r="G247" s="5"/>
      <c r="H247" s="94"/>
    </row>
    <row r="248" spans="1:8" ht="12.75">
      <c r="A248" s="4"/>
      <c r="B248" s="7"/>
      <c r="C248" s="8"/>
      <c r="D248" s="8" t="s">
        <v>264</v>
      </c>
      <c r="E248" s="8"/>
      <c r="G248" s="5"/>
      <c r="H248" s="94"/>
    </row>
    <row r="249" spans="5:8" ht="12.75">
      <c r="E249" s="4"/>
      <c r="F249" s="5"/>
      <c r="G249" s="5" t="s">
        <v>177</v>
      </c>
      <c r="H249" s="94"/>
    </row>
    <row r="250" spans="2:8" ht="12.75">
      <c r="B250" s="2" t="s">
        <v>3</v>
      </c>
      <c r="C250" s="1"/>
      <c r="D250" s="4" t="s">
        <v>105</v>
      </c>
      <c r="E250" s="4"/>
      <c r="F250" s="5"/>
      <c r="G250" s="5"/>
      <c r="H250" s="94"/>
    </row>
    <row r="251" spans="5:8" ht="24.75" customHeight="1" thickBot="1">
      <c r="E251" s="4"/>
      <c r="F251" s="5"/>
      <c r="G251" s="5"/>
      <c r="H251" s="94"/>
    </row>
    <row r="252" spans="1:8" ht="24" customHeight="1" thickBot="1">
      <c r="A252" s="10" t="s">
        <v>4</v>
      </c>
      <c r="B252" s="96" t="s">
        <v>99</v>
      </c>
      <c r="C252" s="10" t="s">
        <v>100</v>
      </c>
      <c r="D252" s="12" t="s">
        <v>7</v>
      </c>
      <c r="E252" s="13" t="s">
        <v>8</v>
      </c>
      <c r="F252" s="14" t="s">
        <v>9</v>
      </c>
      <c r="G252" s="15" t="s">
        <v>10</v>
      </c>
      <c r="H252" s="16" t="s">
        <v>11</v>
      </c>
    </row>
    <row r="253" spans="1:8" ht="12.75">
      <c r="A253" s="33"/>
      <c r="B253" s="25" t="s">
        <v>110</v>
      </c>
      <c r="C253" s="97" t="s">
        <v>106</v>
      </c>
      <c r="D253" s="20"/>
      <c r="E253" s="33"/>
      <c r="F253" s="65" t="s">
        <v>265</v>
      </c>
      <c r="G253" s="109">
        <v>64431.26</v>
      </c>
      <c r="H253" s="29">
        <f>G253+G254+G255</f>
        <v>67978.21</v>
      </c>
    </row>
    <row r="254" spans="1:8" ht="12.75">
      <c r="A254" s="64"/>
      <c r="B254" s="41"/>
      <c r="C254" s="44"/>
      <c r="D254" s="20"/>
      <c r="E254" s="27"/>
      <c r="F254" s="65" t="s">
        <v>266</v>
      </c>
      <c r="G254" s="109">
        <v>1748.63</v>
      </c>
      <c r="H254" s="54"/>
    </row>
    <row r="255" spans="1:8" ht="12.75">
      <c r="A255" s="79"/>
      <c r="B255" s="41"/>
      <c r="C255" s="38"/>
      <c r="D255" s="39"/>
      <c r="E255" s="40"/>
      <c r="F255" s="65" t="s">
        <v>172</v>
      </c>
      <c r="G255" s="109">
        <v>1798.32</v>
      </c>
      <c r="H255" s="54"/>
    </row>
    <row r="256" spans="1:8" ht="13.5" thickBot="1">
      <c r="A256" s="106"/>
      <c r="B256" s="81"/>
      <c r="C256" s="132"/>
      <c r="D256" s="133"/>
      <c r="E256" s="84"/>
      <c r="F256" s="85"/>
      <c r="G256" s="85"/>
      <c r="H256" s="86"/>
    </row>
    <row r="257" spans="1:8" ht="13.5" thickBot="1">
      <c r="A257" s="99" t="s">
        <v>96</v>
      </c>
      <c r="B257" s="100"/>
      <c r="C257" s="101"/>
      <c r="D257" s="102"/>
      <c r="E257" s="103"/>
      <c r="F257" s="104"/>
      <c r="G257" s="104">
        <f>SUM(G253:G255)</f>
        <v>67978.21</v>
      </c>
      <c r="H257" s="105">
        <f>SUM(H253:H255)</f>
        <v>67978.21</v>
      </c>
    </row>
    <row r="260" spans="5:8" ht="12.75">
      <c r="E260" s="107"/>
      <c r="F260" s="5" t="s">
        <v>94</v>
      </c>
      <c r="G260" s="34"/>
      <c r="H260" s="94"/>
    </row>
    <row r="261" spans="4:8" ht="12.75">
      <c r="D261" s="4"/>
      <c r="E261" s="107"/>
      <c r="F261" s="5" t="s">
        <v>95</v>
      </c>
      <c r="G261" s="34"/>
      <c r="H261" s="94"/>
    </row>
    <row r="262" spans="4:8" ht="12.75">
      <c r="D262" s="4"/>
      <c r="E262" s="107"/>
      <c r="F262" s="34"/>
      <c r="G262" s="34"/>
      <c r="H262" s="107"/>
    </row>
    <row r="263" spans="5:8" ht="12.75">
      <c r="E263" s="107"/>
      <c r="F263" s="34"/>
      <c r="H263" s="107"/>
    </row>
    <row r="268" spans="7:8" ht="12.75">
      <c r="G268" s="4"/>
      <c r="H268" s="134"/>
    </row>
    <row r="269" spans="7:8" ht="12.75">
      <c r="G269" s="5"/>
      <c r="H269" s="108"/>
    </row>
    <row r="270" spans="7:8" ht="12.75">
      <c r="G270" s="5"/>
      <c r="H270" s="134"/>
    </row>
    <row r="271" ht="12.75">
      <c r="H271" s="134"/>
    </row>
    <row r="275" ht="12.75">
      <c r="H275" s="34"/>
    </row>
  </sheetData>
  <mergeCells count="1">
    <mergeCell ref="C6:F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5"/>
  <sheetViews>
    <sheetView tabSelected="1" workbookViewId="0" topLeftCell="A1">
      <selection activeCell="C219" sqref="C219"/>
    </sheetView>
  </sheetViews>
  <sheetFormatPr defaultColWidth="9.140625" defaultRowHeight="12.75"/>
  <cols>
    <col min="1" max="1" width="2.8515625" style="3" customWidth="1"/>
    <col min="2" max="2" width="7.28125" style="3" customWidth="1"/>
    <col min="3" max="3" width="35.8515625" style="3" customWidth="1"/>
    <col min="4" max="4" width="30.421875" style="3" customWidth="1"/>
    <col min="5" max="5" width="10.421875" style="3" customWidth="1"/>
    <col min="6" max="6" width="16.28125" style="3" customWidth="1"/>
    <col min="7" max="16384" width="9.140625" style="3" customWidth="1"/>
  </cols>
  <sheetData>
    <row r="1" spans="1:4" ht="12.75">
      <c r="A1" s="1" t="s">
        <v>2</v>
      </c>
      <c r="B1" s="1"/>
      <c r="C1" s="1"/>
      <c r="D1" s="5"/>
    </row>
    <row r="2" spans="1:4" ht="12.75">
      <c r="A2" s="1" t="s">
        <v>1</v>
      </c>
      <c r="B2" s="1"/>
      <c r="C2" s="1"/>
      <c r="D2" s="5"/>
    </row>
    <row r="3" spans="1:4" ht="12.75">
      <c r="A3" s="1"/>
      <c r="B3" s="1"/>
      <c r="C3" s="1"/>
      <c r="D3" s="5"/>
    </row>
    <row r="4" spans="1:4" ht="15">
      <c r="A4" s="4"/>
      <c r="B4" s="4"/>
      <c r="C4" s="128" t="s">
        <v>174</v>
      </c>
      <c r="D4" s="5"/>
    </row>
    <row r="5" spans="1:4" ht="12.75">
      <c r="A5" s="1"/>
      <c r="B5" s="1"/>
      <c r="C5" s="4"/>
      <c r="D5" s="5"/>
    </row>
    <row r="6" spans="1:4" ht="15">
      <c r="A6" s="4"/>
      <c r="B6" s="4"/>
      <c r="C6" s="127" t="s">
        <v>113</v>
      </c>
      <c r="D6" s="126"/>
    </row>
    <row r="7" spans="1:4" ht="15">
      <c r="A7" s="4"/>
      <c r="B7" s="4"/>
      <c r="C7" s="8" t="s">
        <v>173</v>
      </c>
      <c r="D7" s="126"/>
    </row>
    <row r="8" spans="2:4" ht="15.75">
      <c r="B8" s="1" t="s">
        <v>107</v>
      </c>
      <c r="C8" s="1"/>
      <c r="D8" s="125"/>
    </row>
    <row r="9" ht="13.5" thickBot="1">
      <c r="D9" s="5"/>
    </row>
    <row r="10" spans="1:4" ht="30" customHeight="1" thickBot="1">
      <c r="A10" s="113" t="s">
        <v>4</v>
      </c>
      <c r="B10" s="114" t="s">
        <v>5</v>
      </c>
      <c r="C10" s="10" t="s">
        <v>6</v>
      </c>
      <c r="D10" s="137" t="s">
        <v>10</v>
      </c>
    </row>
    <row r="11" spans="1:4" ht="12.75">
      <c r="A11" s="24"/>
      <c r="B11" s="115">
        <v>1503</v>
      </c>
      <c r="C11" s="19" t="s">
        <v>12</v>
      </c>
      <c r="D11" s="138">
        <f>4828.69+608.28+21889.28+49.86+2162.83+5122.71</f>
        <v>34661.65</v>
      </c>
    </row>
    <row r="12" spans="1:4" ht="12.75">
      <c r="A12" s="24"/>
      <c r="B12" s="116"/>
      <c r="C12" s="26" t="s">
        <v>13</v>
      </c>
      <c r="D12" s="78"/>
    </row>
    <row r="13" spans="1:4" ht="12.75">
      <c r="A13" s="24"/>
      <c r="B13" s="116"/>
      <c r="C13" s="26"/>
      <c r="D13" s="78"/>
    </row>
    <row r="14" spans="1:4" ht="12.75">
      <c r="A14" s="24"/>
      <c r="B14" s="116">
        <v>1504</v>
      </c>
      <c r="C14" s="31" t="s">
        <v>14</v>
      </c>
      <c r="D14" s="78">
        <f>1523.73</f>
        <v>1523.73</v>
      </c>
    </row>
    <row r="15" spans="1:4" ht="12.75">
      <c r="A15" s="24"/>
      <c r="B15" s="116"/>
      <c r="C15" s="26" t="s">
        <v>16</v>
      </c>
      <c r="D15" s="78"/>
    </row>
    <row r="16" spans="1:4" ht="12.75">
      <c r="A16" s="24"/>
      <c r="B16" s="116"/>
      <c r="C16" s="26"/>
      <c r="D16" s="78"/>
    </row>
    <row r="17" spans="1:4" ht="12.75">
      <c r="A17" s="24"/>
      <c r="B17" s="116">
        <v>1505</v>
      </c>
      <c r="C17" s="31" t="s">
        <v>17</v>
      </c>
      <c r="D17" s="78">
        <f>1135.88</f>
        <v>1135.88</v>
      </c>
    </row>
    <row r="18" spans="1:4" ht="12.75">
      <c r="A18" s="24"/>
      <c r="B18" s="116"/>
      <c r="C18" s="26" t="s">
        <v>19</v>
      </c>
      <c r="D18" s="78"/>
    </row>
    <row r="19" spans="1:4" ht="12.75">
      <c r="A19" s="24"/>
      <c r="B19" s="116"/>
      <c r="C19" s="26"/>
      <c r="D19" s="78"/>
    </row>
    <row r="20" spans="1:4" ht="12.75">
      <c r="A20" s="24"/>
      <c r="B20" s="116">
        <v>1506</v>
      </c>
      <c r="C20" s="31" t="s">
        <v>20</v>
      </c>
      <c r="D20" s="78">
        <f>1886.09</f>
        <v>1886.09</v>
      </c>
    </row>
    <row r="21" spans="1:4" ht="12.75">
      <c r="A21" s="24"/>
      <c r="B21" s="116"/>
      <c r="C21" s="26" t="s">
        <v>21</v>
      </c>
      <c r="D21" s="78"/>
    </row>
    <row r="22" spans="1:4" ht="12.75">
      <c r="A22" s="24"/>
      <c r="B22" s="116"/>
      <c r="C22" s="26"/>
      <c r="D22" s="78"/>
    </row>
    <row r="23" spans="1:4" ht="12.75">
      <c r="A23" s="24"/>
      <c r="B23" s="116">
        <v>1507</v>
      </c>
      <c r="C23" s="31" t="s">
        <v>22</v>
      </c>
      <c r="D23" s="78">
        <f>2804.42</f>
        <v>2804.42</v>
      </c>
    </row>
    <row r="24" spans="1:4" ht="12.75">
      <c r="A24" s="24"/>
      <c r="B24" s="116"/>
      <c r="C24" s="26" t="s">
        <v>23</v>
      </c>
      <c r="D24" s="78"/>
    </row>
    <row r="25" spans="1:4" ht="12.75">
      <c r="A25" s="24"/>
      <c r="B25" s="116"/>
      <c r="C25" s="26"/>
      <c r="D25" s="78"/>
    </row>
    <row r="26" spans="1:4" ht="12.75">
      <c r="A26" s="24"/>
      <c r="B26" s="116">
        <v>1508</v>
      </c>
      <c r="C26" s="31" t="s">
        <v>24</v>
      </c>
      <c r="D26" s="78">
        <f>5952+600+1249.98+1979.04</f>
        <v>9781.02</v>
      </c>
    </row>
    <row r="27" spans="1:4" ht="12.75">
      <c r="A27" s="24"/>
      <c r="B27" s="116"/>
      <c r="C27" s="26" t="s">
        <v>25</v>
      </c>
      <c r="D27" s="78"/>
    </row>
    <row r="28" spans="1:4" ht="12.75">
      <c r="A28" s="24"/>
      <c r="B28" s="116"/>
      <c r="C28" s="26"/>
      <c r="D28" s="78"/>
    </row>
    <row r="29" spans="1:4" ht="12.75">
      <c r="A29" s="24"/>
      <c r="B29" s="116">
        <v>1509</v>
      </c>
      <c r="C29" s="31" t="s">
        <v>26</v>
      </c>
      <c r="D29" s="78">
        <f>10279.96+720+4184.64+10.45+1506.33+2156.81</f>
        <v>18858.19</v>
      </c>
    </row>
    <row r="30" spans="1:4" ht="12.75">
      <c r="A30" s="24"/>
      <c r="B30" s="116"/>
      <c r="C30" s="26" t="s">
        <v>15</v>
      </c>
      <c r="D30" s="78"/>
    </row>
    <row r="31" spans="1:4" ht="12.75">
      <c r="A31" s="24"/>
      <c r="B31" s="116"/>
      <c r="C31" s="26"/>
      <c r="D31" s="78"/>
    </row>
    <row r="32" spans="1:4" ht="12.75">
      <c r="A32" s="24"/>
      <c r="B32" s="116">
        <v>1510</v>
      </c>
      <c r="C32" s="31" t="s">
        <v>27</v>
      </c>
      <c r="D32" s="78">
        <f>11527.23+3600+720+2303.27+7560.24+11422.99</f>
        <v>37133.729999999996</v>
      </c>
    </row>
    <row r="33" spans="1:4" ht="12.75">
      <c r="A33" s="24"/>
      <c r="B33" s="116"/>
      <c r="C33" s="26" t="s">
        <v>18</v>
      </c>
      <c r="D33" s="78"/>
    </row>
    <row r="34" spans="1:4" ht="12.75">
      <c r="A34" s="24"/>
      <c r="B34" s="116"/>
      <c r="C34" s="26"/>
      <c r="D34" s="78"/>
    </row>
    <row r="35" spans="1:4" ht="12.75">
      <c r="A35" s="24"/>
      <c r="B35" s="116">
        <v>1511</v>
      </c>
      <c r="C35" s="31" t="s">
        <v>28</v>
      </c>
      <c r="D35" s="78">
        <f>4277.75+720+360+2313.1+2643.3</f>
        <v>10314.150000000001</v>
      </c>
    </row>
    <row r="36" spans="1:4" ht="12.75">
      <c r="A36" s="24"/>
      <c r="B36" s="116"/>
      <c r="C36" s="26" t="s">
        <v>13</v>
      </c>
      <c r="D36" s="78"/>
    </row>
    <row r="37" spans="1:4" ht="12.75">
      <c r="A37" s="24"/>
      <c r="B37" s="116"/>
      <c r="C37" s="26"/>
      <c r="D37" s="78"/>
    </row>
    <row r="38" spans="1:4" ht="12.75">
      <c r="A38" s="24"/>
      <c r="B38" s="116">
        <v>1512</v>
      </c>
      <c r="C38" s="31" t="s">
        <v>29</v>
      </c>
      <c r="D38" s="78">
        <f>2687.86+1341.02</f>
        <v>4028.88</v>
      </c>
    </row>
    <row r="39" spans="1:4" ht="12.75">
      <c r="A39" s="24"/>
      <c r="B39" s="116"/>
      <c r="C39" s="26" t="s">
        <v>13</v>
      </c>
      <c r="D39" s="78"/>
    </row>
    <row r="40" spans="1:4" ht="12.75">
      <c r="A40" s="24"/>
      <c r="B40" s="116"/>
      <c r="C40" s="26"/>
      <c r="D40" s="78"/>
    </row>
    <row r="41" spans="1:4" ht="12.75">
      <c r="A41" s="24"/>
      <c r="B41" s="116">
        <v>1513</v>
      </c>
      <c r="C41" s="31" t="s">
        <v>30</v>
      </c>
      <c r="D41" s="78">
        <f>2686.29</f>
        <v>2686.29</v>
      </c>
    </row>
    <row r="42" spans="1:4" ht="12.75">
      <c r="A42" s="24"/>
      <c r="B42" s="116"/>
      <c r="C42" s="26" t="s">
        <v>13</v>
      </c>
      <c r="D42" s="78"/>
    </row>
    <row r="43" spans="1:4" ht="12.75">
      <c r="A43" s="24"/>
      <c r="B43" s="116"/>
      <c r="C43" s="26"/>
      <c r="D43" s="78"/>
    </row>
    <row r="44" spans="1:4" ht="12.75">
      <c r="A44" s="24"/>
      <c r="B44" s="116">
        <v>1514</v>
      </c>
      <c r="C44" s="31" t="s">
        <v>31</v>
      </c>
      <c r="D44" s="78">
        <f>1855.3+360+2013.4+686.48</f>
        <v>4915.18</v>
      </c>
    </row>
    <row r="45" spans="1:4" ht="12.75">
      <c r="A45" s="24"/>
      <c r="B45" s="116"/>
      <c r="C45" s="26" t="s">
        <v>13</v>
      </c>
      <c r="D45" s="78"/>
    </row>
    <row r="46" spans="1:4" ht="12.75">
      <c r="A46" s="24"/>
      <c r="B46" s="116"/>
      <c r="C46" s="26"/>
      <c r="D46" s="139"/>
    </row>
    <row r="47" spans="1:4" ht="12.75">
      <c r="A47" s="24"/>
      <c r="B47" s="116">
        <v>1515</v>
      </c>
      <c r="C47" s="31" t="s">
        <v>32</v>
      </c>
      <c r="D47" s="78">
        <f>5217.14+480+1021.03+2969.84</f>
        <v>9688.01</v>
      </c>
    </row>
    <row r="48" spans="1:4" ht="12.75">
      <c r="A48" s="24"/>
      <c r="B48" s="116"/>
      <c r="C48" s="26" t="s">
        <v>13</v>
      </c>
      <c r="D48" s="78"/>
    </row>
    <row r="49" spans="1:4" ht="12.75">
      <c r="A49" s="24"/>
      <c r="B49" s="116"/>
      <c r="C49" s="26"/>
      <c r="D49" s="78"/>
    </row>
    <row r="50" spans="1:4" ht="12.75">
      <c r="A50" s="24"/>
      <c r="B50" s="116">
        <v>1516</v>
      </c>
      <c r="C50" s="31" t="s">
        <v>33</v>
      </c>
      <c r="D50" s="78">
        <f>4003.39+840+360+1583.78+4471.14</f>
        <v>11258.31</v>
      </c>
    </row>
    <row r="51" spans="1:4" ht="12.75">
      <c r="A51" s="24"/>
      <c r="B51" s="116"/>
      <c r="C51" s="26" t="s">
        <v>13</v>
      </c>
      <c r="D51" s="78"/>
    </row>
    <row r="52" spans="1:4" ht="12.75">
      <c r="A52" s="24"/>
      <c r="B52" s="116"/>
      <c r="C52" s="26"/>
      <c r="D52" s="78"/>
    </row>
    <row r="53" spans="1:4" ht="12.75">
      <c r="A53" s="24"/>
      <c r="B53" s="116">
        <v>1517</v>
      </c>
      <c r="C53" s="31" t="s">
        <v>34</v>
      </c>
      <c r="D53" s="78">
        <f>1094.14</f>
        <v>1094.14</v>
      </c>
    </row>
    <row r="54" spans="1:4" ht="12.75">
      <c r="A54" s="24"/>
      <c r="B54" s="116"/>
      <c r="C54" s="26" t="s">
        <v>18</v>
      </c>
      <c r="D54" s="78"/>
    </row>
    <row r="55" spans="1:4" ht="12.75">
      <c r="A55" s="24"/>
      <c r="B55" s="116"/>
      <c r="C55" s="26"/>
      <c r="D55" s="78"/>
    </row>
    <row r="56" spans="1:4" ht="12.75">
      <c r="A56" s="24"/>
      <c r="B56" s="116">
        <v>1518</v>
      </c>
      <c r="C56" s="31" t="s">
        <v>35</v>
      </c>
      <c r="D56" s="78">
        <f>827.59</f>
        <v>827.59</v>
      </c>
    </row>
    <row r="57" spans="1:4" ht="12.75">
      <c r="A57" s="24"/>
      <c r="B57" s="116"/>
      <c r="C57" s="26" t="s">
        <v>36</v>
      </c>
      <c r="D57" s="78"/>
    </row>
    <row r="58" spans="1:4" ht="12.75">
      <c r="A58" s="24"/>
      <c r="B58" s="116"/>
      <c r="C58" s="26"/>
      <c r="D58" s="78"/>
    </row>
    <row r="59" spans="1:4" ht="12.75">
      <c r="A59" s="24"/>
      <c r="B59" s="116">
        <v>1519</v>
      </c>
      <c r="C59" s="31" t="s">
        <v>37</v>
      </c>
      <c r="D59" s="78">
        <f>1609.14</f>
        <v>1609.14</v>
      </c>
    </row>
    <row r="60" spans="1:4" ht="12.75">
      <c r="A60" s="24"/>
      <c r="B60" s="116"/>
      <c r="C60" s="26" t="s">
        <v>38</v>
      </c>
      <c r="D60" s="78"/>
    </row>
    <row r="61" spans="1:4" ht="12.75">
      <c r="A61" s="24"/>
      <c r="B61" s="116"/>
      <c r="C61" s="26"/>
      <c r="D61" s="78"/>
    </row>
    <row r="62" spans="1:4" ht="12.75">
      <c r="A62" s="24"/>
      <c r="B62" s="116">
        <v>1520</v>
      </c>
      <c r="C62" s="31" t="s">
        <v>39</v>
      </c>
      <c r="D62" s="78">
        <f>904.99</f>
        <v>904.99</v>
      </c>
    </row>
    <row r="63" spans="1:4" ht="12.75">
      <c r="A63" s="24"/>
      <c r="B63" s="116"/>
      <c r="C63" s="38" t="s">
        <v>40</v>
      </c>
      <c r="D63" s="78"/>
    </row>
    <row r="64" spans="1:4" ht="12.75">
      <c r="A64" s="24"/>
      <c r="B64" s="116"/>
      <c r="C64" s="38"/>
      <c r="D64" s="78"/>
    </row>
    <row r="65" spans="1:4" ht="12.75">
      <c r="A65" s="24"/>
      <c r="B65" s="116">
        <v>1521</v>
      </c>
      <c r="C65" s="31" t="s">
        <v>41</v>
      </c>
      <c r="D65" s="78">
        <f>1592.09</f>
        <v>1592.09</v>
      </c>
    </row>
    <row r="66" spans="1:4" ht="12.75">
      <c r="A66" s="24"/>
      <c r="B66" s="79"/>
      <c r="C66" s="26" t="s">
        <v>13</v>
      </c>
      <c r="D66" s="78"/>
    </row>
    <row r="67" spans="1:4" ht="12.75">
      <c r="A67" s="24"/>
      <c r="B67" s="79"/>
      <c r="C67" s="38"/>
      <c r="D67" s="78"/>
    </row>
    <row r="68" spans="1:4" ht="12.75">
      <c r="A68" s="24"/>
      <c r="B68" s="117">
        <v>1522</v>
      </c>
      <c r="C68" s="31" t="s">
        <v>42</v>
      </c>
      <c r="D68" s="78">
        <f>1476.65+720+2618.46+2201.08</f>
        <v>7016.1900000000005</v>
      </c>
    </row>
    <row r="69" spans="1:4" ht="12.75">
      <c r="A69" s="24"/>
      <c r="B69" s="116"/>
      <c r="C69" s="26" t="s">
        <v>15</v>
      </c>
      <c r="D69" s="78"/>
    </row>
    <row r="70" spans="1:4" ht="12.75">
      <c r="A70" s="24"/>
      <c r="B70" s="116"/>
      <c r="C70" s="26"/>
      <c r="D70" s="78"/>
    </row>
    <row r="71" spans="1:4" ht="12.75">
      <c r="A71" s="24"/>
      <c r="B71" s="117">
        <v>1523</v>
      </c>
      <c r="C71" s="31" t="s">
        <v>43</v>
      </c>
      <c r="D71" s="78">
        <f>4189.8+2280+868.68+5352.72+7987.5</f>
        <v>20678.7</v>
      </c>
    </row>
    <row r="72" spans="1:4" ht="12.75">
      <c r="A72" s="24"/>
      <c r="B72" s="116"/>
      <c r="C72" s="26" t="s">
        <v>15</v>
      </c>
      <c r="D72" s="78"/>
    </row>
    <row r="73" spans="1:4" ht="12.75">
      <c r="A73" s="24"/>
      <c r="B73" s="116"/>
      <c r="C73" s="26"/>
      <c r="D73" s="78"/>
    </row>
    <row r="74" spans="1:4" ht="12.75">
      <c r="A74" s="24"/>
      <c r="B74" s="117">
        <v>1526</v>
      </c>
      <c r="C74" s="31" t="s">
        <v>44</v>
      </c>
      <c r="D74" s="78">
        <f>32250.32+16080+1551.72+1111.26+137020.05+25310.4+81787.53</f>
        <v>295111.27999999997</v>
      </c>
    </row>
    <row r="75" spans="1:4" ht="12.75">
      <c r="A75" s="24"/>
      <c r="B75" s="116"/>
      <c r="C75" s="26" t="s">
        <v>13</v>
      </c>
      <c r="D75" s="78"/>
    </row>
    <row r="76" spans="1:4" ht="12.75">
      <c r="A76" s="24"/>
      <c r="B76" s="116"/>
      <c r="C76" s="26"/>
      <c r="D76" s="78"/>
    </row>
    <row r="77" spans="1:4" ht="12.75">
      <c r="A77" s="24"/>
      <c r="B77" s="117">
        <v>1527</v>
      </c>
      <c r="C77" s="31" t="s">
        <v>45</v>
      </c>
      <c r="D77" s="78">
        <f>4853.22+1080+482.83+1633.9+5643.02</f>
        <v>13692.970000000001</v>
      </c>
    </row>
    <row r="78" spans="1:4" ht="12.75">
      <c r="A78" s="24"/>
      <c r="B78" s="116"/>
      <c r="C78" s="26" t="s">
        <v>46</v>
      </c>
      <c r="D78" s="78"/>
    </row>
    <row r="79" spans="1:4" ht="12.75">
      <c r="A79" s="24"/>
      <c r="B79" s="116"/>
      <c r="C79" s="26"/>
      <c r="D79" s="78"/>
    </row>
    <row r="80" spans="1:4" ht="12.75">
      <c r="A80" s="24"/>
      <c r="B80" s="117">
        <v>1528</v>
      </c>
      <c r="C80" s="31" t="s">
        <v>47</v>
      </c>
      <c r="D80" s="78">
        <f>1250.43+120+915.52</f>
        <v>2285.95</v>
      </c>
    </row>
    <row r="81" spans="1:4" ht="12.75">
      <c r="A81" s="24"/>
      <c r="B81" s="116"/>
      <c r="C81" s="26" t="s">
        <v>13</v>
      </c>
      <c r="D81" s="78"/>
    </row>
    <row r="82" spans="1:4" ht="12.75">
      <c r="A82" s="24"/>
      <c r="B82" s="116"/>
      <c r="C82" s="26"/>
      <c r="D82" s="78"/>
    </row>
    <row r="83" spans="1:4" ht="12.75">
      <c r="A83" s="24"/>
      <c r="B83" s="117">
        <v>1529</v>
      </c>
      <c r="C83" s="31" t="s">
        <v>48</v>
      </c>
      <c r="D83" s="78">
        <f>21502.17+8760+33277.46+23275.96</f>
        <v>86815.59</v>
      </c>
    </row>
    <row r="84" spans="1:4" ht="12.75">
      <c r="A84" s="24"/>
      <c r="B84" s="116"/>
      <c r="C84" s="26" t="s">
        <v>13</v>
      </c>
      <c r="D84" s="78"/>
    </row>
    <row r="85" spans="1:4" ht="12.75">
      <c r="A85" s="24"/>
      <c r="B85" s="116"/>
      <c r="C85" s="26"/>
      <c r="D85" s="78"/>
    </row>
    <row r="86" spans="1:4" ht="12.75">
      <c r="A86" s="24"/>
      <c r="B86" s="117">
        <v>1530</v>
      </c>
      <c r="C86" s="31" t="s">
        <v>49</v>
      </c>
      <c r="D86" s="78">
        <f>490.28</f>
        <v>490.28</v>
      </c>
    </row>
    <row r="87" spans="1:4" ht="12.75">
      <c r="A87" s="24"/>
      <c r="B87" s="116"/>
      <c r="C87" s="26" t="s">
        <v>13</v>
      </c>
      <c r="D87" s="78"/>
    </row>
    <row r="88" spans="1:4" ht="12.75">
      <c r="A88" s="24"/>
      <c r="B88" s="116"/>
      <c r="C88" s="26"/>
      <c r="D88" s="78"/>
    </row>
    <row r="89" spans="1:4" ht="12.75">
      <c r="A89" s="24"/>
      <c r="B89" s="117">
        <v>1531</v>
      </c>
      <c r="C89" s="31" t="s">
        <v>50</v>
      </c>
      <c r="D89" s="78">
        <f>837.07</f>
        <v>837.07</v>
      </c>
    </row>
    <row r="90" spans="1:4" ht="12.75">
      <c r="A90" s="24"/>
      <c r="B90" s="116"/>
      <c r="C90" s="26" t="s">
        <v>13</v>
      </c>
      <c r="D90" s="78"/>
    </row>
    <row r="91" spans="1:4" ht="12.75">
      <c r="A91" s="24"/>
      <c r="B91" s="116"/>
      <c r="C91" s="26"/>
      <c r="D91" s="78"/>
    </row>
    <row r="92" spans="1:4" ht="12.75">
      <c r="A92" s="24"/>
      <c r="B92" s="117">
        <v>1532</v>
      </c>
      <c r="C92" s="19" t="s">
        <v>51</v>
      </c>
      <c r="D92" s="78">
        <f>416.22</f>
        <v>416.22</v>
      </c>
    </row>
    <row r="93" spans="1:4" ht="12.75">
      <c r="A93" s="24"/>
      <c r="B93" s="79"/>
      <c r="C93" s="48" t="s">
        <v>13</v>
      </c>
      <c r="D93" s="78"/>
    </row>
    <row r="94" spans="1:4" ht="12.75">
      <c r="A94" s="24"/>
      <c r="B94" s="79"/>
      <c r="C94" s="48"/>
      <c r="D94" s="78"/>
    </row>
    <row r="95" spans="1:4" ht="12.75">
      <c r="A95" s="24"/>
      <c r="B95" s="117">
        <v>1525</v>
      </c>
      <c r="C95" s="49" t="s">
        <v>52</v>
      </c>
      <c r="D95" s="78">
        <f>21563.16+3480+27344.79+35636.36+4840.67+17780.69</f>
        <v>110645.67</v>
      </c>
    </row>
    <row r="96" spans="1:4" ht="12.75">
      <c r="A96" s="24"/>
      <c r="B96" s="79"/>
      <c r="C96" s="50" t="s">
        <v>13</v>
      </c>
      <c r="D96" s="78"/>
    </row>
    <row r="97" spans="1:4" ht="12.75">
      <c r="A97" s="24"/>
      <c r="B97" s="79"/>
      <c r="C97" s="50"/>
      <c r="D97" s="78"/>
    </row>
    <row r="98" spans="1:4" ht="12.75">
      <c r="A98" s="24"/>
      <c r="B98" s="118">
        <v>1533</v>
      </c>
      <c r="C98" s="53" t="s">
        <v>53</v>
      </c>
      <c r="D98" s="78">
        <f>2636.89+480+726.39+1852.54</f>
        <v>5695.82</v>
      </c>
    </row>
    <row r="99" spans="1:4" ht="12.75">
      <c r="A99" s="24"/>
      <c r="B99" s="79"/>
      <c r="C99" s="50" t="s">
        <v>13</v>
      </c>
      <c r="D99" s="78"/>
    </row>
    <row r="100" spans="1:4" ht="12" customHeight="1">
      <c r="A100" s="24"/>
      <c r="B100" s="79"/>
      <c r="C100" s="50"/>
      <c r="D100" s="78"/>
    </row>
    <row r="101" spans="1:4" ht="12.75">
      <c r="A101" s="24"/>
      <c r="B101" s="118">
        <v>1535</v>
      </c>
      <c r="C101" s="53" t="s">
        <v>54</v>
      </c>
      <c r="D101" s="78">
        <f>1087.38</f>
        <v>1087.38</v>
      </c>
    </row>
    <row r="102" spans="1:4" ht="12.75">
      <c r="A102" s="24"/>
      <c r="B102" s="79"/>
      <c r="C102" s="50" t="s">
        <v>13</v>
      </c>
      <c r="D102" s="78"/>
    </row>
    <row r="103" spans="1:4" ht="12.75">
      <c r="A103" s="24"/>
      <c r="B103" s="79"/>
      <c r="C103" s="50"/>
      <c r="D103" s="74"/>
    </row>
    <row r="104" spans="1:4" ht="12.75">
      <c r="A104" s="24"/>
      <c r="B104" s="118">
        <v>1534</v>
      </c>
      <c r="C104" s="53" t="s">
        <v>55</v>
      </c>
      <c r="D104" s="78">
        <f>3533.14+120+993.15</f>
        <v>4646.29</v>
      </c>
    </row>
    <row r="105" spans="1:4" ht="12.75">
      <c r="A105" s="24"/>
      <c r="B105" s="116"/>
      <c r="C105" s="55" t="s">
        <v>13</v>
      </c>
      <c r="D105" s="78"/>
    </row>
    <row r="106" spans="1:4" ht="12.75">
      <c r="A106" s="24"/>
      <c r="B106" s="116"/>
      <c r="C106" s="55"/>
      <c r="D106" s="78"/>
    </row>
    <row r="107" spans="1:4" ht="12.75">
      <c r="A107" s="24"/>
      <c r="B107" s="119">
        <v>1537</v>
      </c>
      <c r="C107" s="57" t="s">
        <v>56</v>
      </c>
      <c r="D107" s="78">
        <f>30724+7680+665.34+7428.42+17768.87+31977.92</f>
        <v>96244.54999999999</v>
      </c>
    </row>
    <row r="108" spans="1:4" ht="12.75">
      <c r="A108" s="24"/>
      <c r="B108" s="120"/>
      <c r="C108" s="61" t="s">
        <v>57</v>
      </c>
      <c r="D108" s="78"/>
    </row>
    <row r="109" spans="1:4" ht="12.75">
      <c r="A109" s="24"/>
      <c r="B109" s="120"/>
      <c r="C109" s="61"/>
      <c r="D109" s="78"/>
    </row>
    <row r="110" spans="1:4" ht="12.75">
      <c r="A110" s="24"/>
      <c r="B110" s="120">
        <v>1538</v>
      </c>
      <c r="C110" s="57" t="s">
        <v>58</v>
      </c>
      <c r="D110" s="78">
        <f>1804.91+480+53261.6+552.88+1304.16</f>
        <v>57403.549999999996</v>
      </c>
    </row>
    <row r="111" spans="1:4" ht="12.75">
      <c r="A111" s="24"/>
      <c r="B111" s="120"/>
      <c r="C111" s="57" t="s">
        <v>59</v>
      </c>
      <c r="D111" s="78"/>
    </row>
    <row r="112" spans="1:4" ht="12.75">
      <c r="A112" s="24"/>
      <c r="B112" s="120"/>
      <c r="C112" s="57"/>
      <c r="D112" s="78"/>
    </row>
    <row r="113" spans="1:4" ht="12.75">
      <c r="A113" s="24"/>
      <c r="B113" s="116">
        <v>1539</v>
      </c>
      <c r="C113" s="53" t="s">
        <v>60</v>
      </c>
      <c r="D113" s="78">
        <f>1137.52+120+17530.68+1147.5</f>
        <v>19935.7</v>
      </c>
    </row>
    <row r="114" spans="1:4" ht="12.75">
      <c r="A114" s="24"/>
      <c r="B114" s="116"/>
      <c r="C114" s="53"/>
      <c r="D114" s="78"/>
    </row>
    <row r="115" spans="1:4" ht="12.75">
      <c r="A115" s="24"/>
      <c r="B115" s="116"/>
      <c r="C115" s="53"/>
      <c r="D115" s="78"/>
    </row>
    <row r="116" spans="1:4" ht="12.75">
      <c r="A116" s="24"/>
      <c r="B116" s="120">
        <v>1540</v>
      </c>
      <c r="C116" s="57" t="s">
        <v>61</v>
      </c>
      <c r="D116" s="78">
        <f>279.09+480+1258.84+1995.14</f>
        <v>4013.0699999999997</v>
      </c>
    </row>
    <row r="117" spans="1:4" ht="12.75">
      <c r="A117" s="24"/>
      <c r="B117" s="120"/>
      <c r="C117" s="57" t="s">
        <v>13</v>
      </c>
      <c r="D117" s="78"/>
    </row>
    <row r="118" spans="1:4" ht="11.25" customHeight="1">
      <c r="A118" s="24"/>
      <c r="B118" s="120"/>
      <c r="C118" s="57"/>
      <c r="D118" s="78"/>
    </row>
    <row r="119" spans="1:4" ht="12.75">
      <c r="A119" s="24"/>
      <c r="B119" s="116">
        <v>1541</v>
      </c>
      <c r="C119" s="53" t="s">
        <v>62</v>
      </c>
      <c r="D119" s="78">
        <f>1039.46</f>
        <v>1039.46</v>
      </c>
    </row>
    <row r="120" spans="1:4" ht="12.75">
      <c r="A120" s="24"/>
      <c r="B120" s="116"/>
      <c r="C120" s="53" t="s">
        <v>13</v>
      </c>
      <c r="D120" s="78"/>
    </row>
    <row r="121" spans="1:4" ht="12.75">
      <c r="A121" s="24"/>
      <c r="B121" s="116"/>
      <c r="C121" s="53"/>
      <c r="D121" s="78"/>
    </row>
    <row r="122" spans="1:4" ht="12.75">
      <c r="A122" s="24"/>
      <c r="B122" s="116">
        <v>1542</v>
      </c>
      <c r="C122" s="53" t="s">
        <v>63</v>
      </c>
      <c r="D122" s="78">
        <f>388.53</f>
        <v>388.53</v>
      </c>
    </row>
    <row r="123" spans="1:4" ht="12.75">
      <c r="A123" s="24"/>
      <c r="B123" s="116"/>
      <c r="C123" s="53" t="s">
        <v>36</v>
      </c>
      <c r="D123" s="78"/>
    </row>
    <row r="124" spans="1:4" ht="12.75">
      <c r="A124" s="24"/>
      <c r="B124" s="116"/>
      <c r="C124" s="53"/>
      <c r="D124" s="78"/>
    </row>
    <row r="125" spans="1:4" ht="12.75">
      <c r="A125" s="24"/>
      <c r="B125" s="116">
        <v>1543</v>
      </c>
      <c r="C125" s="53" t="s">
        <v>64</v>
      </c>
      <c r="D125" s="78">
        <f>1590.13+120+781.51</f>
        <v>2491.6400000000003</v>
      </c>
    </row>
    <row r="126" spans="1:4" ht="12.75">
      <c r="A126" s="24"/>
      <c r="B126" s="116"/>
      <c r="C126" s="53" t="s">
        <v>65</v>
      </c>
      <c r="D126" s="78"/>
    </row>
    <row r="127" spans="1:4" ht="12.75">
      <c r="A127" s="24"/>
      <c r="B127" s="116"/>
      <c r="C127" s="53"/>
      <c r="D127" s="78"/>
    </row>
    <row r="128" spans="1:4" ht="12.75">
      <c r="A128" s="24"/>
      <c r="B128" s="116"/>
      <c r="C128" s="53"/>
      <c r="D128" s="78"/>
    </row>
    <row r="129" spans="1:4" ht="12.75">
      <c r="A129" s="24"/>
      <c r="B129" s="116">
        <v>1544</v>
      </c>
      <c r="C129" s="53" t="s">
        <v>66</v>
      </c>
      <c r="D129" s="78">
        <f>1437.23</f>
        <v>1437.23</v>
      </c>
    </row>
    <row r="130" spans="1:4" ht="12.75">
      <c r="A130" s="24"/>
      <c r="B130" s="116"/>
      <c r="C130" s="53" t="s">
        <v>67</v>
      </c>
      <c r="D130" s="78"/>
    </row>
    <row r="131" spans="1:4" ht="12.75">
      <c r="A131" s="24"/>
      <c r="B131" s="79"/>
      <c r="C131" s="63"/>
      <c r="D131" s="74"/>
    </row>
    <row r="132" spans="1:4" ht="12.75">
      <c r="A132" s="24"/>
      <c r="B132" s="79">
        <v>1545</v>
      </c>
      <c r="C132" s="63" t="s">
        <v>68</v>
      </c>
      <c r="D132" s="74">
        <f>5106.55+43340.48+12600+1250.91+41114.53+46413.33</f>
        <v>149825.8</v>
      </c>
    </row>
    <row r="133" spans="1:4" ht="12.75">
      <c r="A133" s="24"/>
      <c r="B133" s="79"/>
      <c r="C133" s="63" t="s">
        <v>59</v>
      </c>
      <c r="D133" s="74"/>
    </row>
    <row r="134" spans="1:4" ht="12.75">
      <c r="A134" s="24"/>
      <c r="B134" s="79"/>
      <c r="C134" s="63"/>
      <c r="D134" s="74"/>
    </row>
    <row r="135" spans="1:4" ht="12.75">
      <c r="A135" s="24"/>
      <c r="B135" s="79">
        <v>1546</v>
      </c>
      <c r="C135" s="63" t="s">
        <v>69</v>
      </c>
      <c r="D135" s="74">
        <f>1066.95</f>
        <v>1066.95</v>
      </c>
    </row>
    <row r="136" spans="1:4" ht="12.75">
      <c r="A136" s="24"/>
      <c r="B136" s="79"/>
      <c r="C136" s="63" t="s">
        <v>70</v>
      </c>
      <c r="D136" s="74"/>
    </row>
    <row r="137" spans="1:4" ht="12.75">
      <c r="A137" s="24"/>
      <c r="B137" s="79"/>
      <c r="C137" s="63"/>
      <c r="D137" s="74"/>
    </row>
    <row r="138" spans="1:4" ht="12.75">
      <c r="A138" s="24"/>
      <c r="B138" s="79">
        <v>1547</v>
      </c>
      <c r="C138" s="63" t="s">
        <v>71</v>
      </c>
      <c r="D138" s="74">
        <f>1140.74</f>
        <v>1140.74</v>
      </c>
    </row>
    <row r="139" spans="1:4" ht="12.75">
      <c r="A139" s="24"/>
      <c r="B139" s="79"/>
      <c r="C139" s="63" t="s">
        <v>72</v>
      </c>
      <c r="D139" s="74"/>
    </row>
    <row r="140" spans="1:4" ht="12.75">
      <c r="A140" s="24"/>
      <c r="B140" s="79"/>
      <c r="C140" s="63"/>
      <c r="D140" s="74"/>
    </row>
    <row r="141" spans="1:4" ht="12.75">
      <c r="A141" s="24"/>
      <c r="B141" s="79">
        <v>1548</v>
      </c>
      <c r="C141" s="63" t="s">
        <v>73</v>
      </c>
      <c r="D141" s="74">
        <f>9342.7+1680+17729.9+8550.92+4086.84</f>
        <v>41390.36</v>
      </c>
    </row>
    <row r="142" spans="1:4" ht="12.75">
      <c r="A142" s="24"/>
      <c r="B142" s="79"/>
      <c r="C142" s="63" t="s">
        <v>13</v>
      </c>
      <c r="D142" s="74"/>
    </row>
    <row r="143" spans="1:4" ht="12.75">
      <c r="A143" s="24"/>
      <c r="B143" s="79"/>
      <c r="C143" s="63"/>
      <c r="D143" s="74"/>
    </row>
    <row r="144" spans="1:4" ht="12.75">
      <c r="A144" s="24"/>
      <c r="B144" s="121">
        <v>1549</v>
      </c>
      <c r="C144" s="67" t="s">
        <v>74</v>
      </c>
      <c r="D144" s="74">
        <f>1871.69+240+431.41+347.03</f>
        <v>2890.13</v>
      </c>
    </row>
    <row r="145" spans="1:4" ht="12.75">
      <c r="A145" s="24"/>
      <c r="B145" s="121"/>
      <c r="C145" s="67" t="s">
        <v>13</v>
      </c>
      <c r="D145" s="74"/>
    </row>
    <row r="146" spans="1:4" ht="12.75">
      <c r="A146" s="24"/>
      <c r="B146" s="121"/>
      <c r="C146" s="67"/>
      <c r="D146" s="74"/>
    </row>
    <row r="147" spans="1:4" ht="12.75">
      <c r="A147" s="24"/>
      <c r="B147" s="79">
        <v>1551</v>
      </c>
      <c r="C147" s="63" t="s">
        <v>75</v>
      </c>
      <c r="D147" s="74">
        <f>6691.57+1200+4708.71+4598.41</f>
        <v>17198.69</v>
      </c>
    </row>
    <row r="148" spans="1:4" ht="12.75">
      <c r="A148" s="24"/>
      <c r="B148" s="79"/>
      <c r="C148" s="63" t="s">
        <v>76</v>
      </c>
      <c r="D148" s="74"/>
    </row>
    <row r="149" spans="1:4" ht="12.75">
      <c r="A149" s="24"/>
      <c r="B149" s="79"/>
      <c r="C149" s="63"/>
      <c r="D149" s="74"/>
    </row>
    <row r="150" spans="1:4" ht="12.75">
      <c r="A150" s="24"/>
      <c r="B150" s="79">
        <v>1552</v>
      </c>
      <c r="C150" s="63" t="s">
        <v>77</v>
      </c>
      <c r="D150" s="78">
        <f>1248.62+3620.59</f>
        <v>4869.21</v>
      </c>
    </row>
    <row r="151" spans="1:4" ht="12.75">
      <c r="A151" s="24"/>
      <c r="B151" s="79"/>
      <c r="C151" s="63" t="s">
        <v>13</v>
      </c>
      <c r="D151" s="74"/>
    </row>
    <row r="152" spans="1:4" ht="12.75">
      <c r="A152" s="24"/>
      <c r="B152" s="79"/>
      <c r="C152" s="63"/>
      <c r="D152" s="74"/>
    </row>
    <row r="153" spans="1:4" ht="12.75">
      <c r="A153" s="24"/>
      <c r="B153" s="79">
        <v>1553</v>
      </c>
      <c r="C153" s="71" t="s">
        <v>78</v>
      </c>
      <c r="D153" s="74"/>
    </row>
    <row r="154" spans="1:4" ht="12.75">
      <c r="A154" s="24"/>
      <c r="B154" s="79"/>
      <c r="C154" s="71" t="s">
        <v>13</v>
      </c>
      <c r="D154" s="74"/>
    </row>
    <row r="155" spans="1:4" ht="12.75">
      <c r="A155" s="24"/>
      <c r="B155" s="79"/>
      <c r="C155" s="71"/>
      <c r="D155" s="74"/>
    </row>
    <row r="156" spans="1:4" ht="12.75">
      <c r="A156" s="24"/>
      <c r="B156" s="79">
        <v>1554</v>
      </c>
      <c r="C156" s="71" t="s">
        <v>0</v>
      </c>
      <c r="D156" s="74">
        <f>10541.27+2880+17292+5561.76+12609.58</f>
        <v>48884.61</v>
      </c>
    </row>
    <row r="157" spans="1:4" ht="12.75">
      <c r="A157" s="24"/>
      <c r="B157" s="79"/>
      <c r="C157" s="71" t="s">
        <v>79</v>
      </c>
      <c r="D157" s="74"/>
    </row>
    <row r="158" spans="1:4" ht="12.75">
      <c r="A158" s="24"/>
      <c r="B158" s="79"/>
      <c r="C158" s="71"/>
      <c r="D158" s="74"/>
    </row>
    <row r="159" spans="1:4" ht="12.75">
      <c r="A159" s="24"/>
      <c r="B159" s="79">
        <v>1855</v>
      </c>
      <c r="C159" s="71" t="s">
        <v>80</v>
      </c>
      <c r="D159" s="74">
        <f>2932.18+600+93.65+2351.67+2784.63</f>
        <v>8762.130000000001</v>
      </c>
    </row>
    <row r="160" spans="1:4" ht="12.75">
      <c r="A160" s="24"/>
      <c r="B160" s="79"/>
      <c r="C160" s="71" t="s">
        <v>13</v>
      </c>
      <c r="D160" s="74"/>
    </row>
    <row r="161" spans="1:4" ht="12.75">
      <c r="A161" s="24"/>
      <c r="B161" s="79"/>
      <c r="C161" s="71"/>
      <c r="D161" s="74"/>
    </row>
    <row r="162" spans="1:4" ht="12.75">
      <c r="A162" s="24"/>
      <c r="B162" s="79">
        <v>1856</v>
      </c>
      <c r="C162" s="71" t="s">
        <v>81</v>
      </c>
      <c r="D162" s="74">
        <f>5956.28+840+777.43+4545.19</f>
        <v>12118.9</v>
      </c>
    </row>
    <row r="163" spans="1:4" ht="12.75">
      <c r="A163" s="24"/>
      <c r="B163" s="79"/>
      <c r="C163" s="71" t="s">
        <v>13</v>
      </c>
      <c r="D163" s="74"/>
    </row>
    <row r="164" spans="1:4" ht="12.75">
      <c r="A164" s="24"/>
      <c r="B164" s="79"/>
      <c r="C164" s="71"/>
      <c r="D164" s="74"/>
    </row>
    <row r="165" spans="1:4" ht="12.75">
      <c r="A165" s="24"/>
      <c r="B165" s="79">
        <v>1857</v>
      </c>
      <c r="C165" s="71" t="s">
        <v>82</v>
      </c>
      <c r="D165" s="74">
        <f>116.07</f>
        <v>116.07</v>
      </c>
    </row>
    <row r="166" spans="1:4" ht="12.75">
      <c r="A166" s="24"/>
      <c r="B166" s="79"/>
      <c r="C166" s="71"/>
      <c r="D166" s="74"/>
    </row>
    <row r="167" spans="1:4" ht="12.75">
      <c r="A167" s="24"/>
      <c r="B167" s="79"/>
      <c r="C167" s="71"/>
      <c r="D167" s="74"/>
    </row>
    <row r="168" spans="1:4" ht="12.75">
      <c r="A168" s="24"/>
      <c r="B168" s="79">
        <v>2081</v>
      </c>
      <c r="C168" s="71" t="s">
        <v>83</v>
      </c>
      <c r="D168" s="74">
        <f>225.62</f>
        <v>225.62</v>
      </c>
    </row>
    <row r="169" spans="1:4" ht="12.75">
      <c r="A169" s="24"/>
      <c r="B169" s="79"/>
      <c r="C169" s="71"/>
      <c r="D169" s="74"/>
    </row>
    <row r="170" spans="1:4" ht="12.75">
      <c r="A170" s="24"/>
      <c r="B170" s="79"/>
      <c r="C170" s="71"/>
      <c r="D170" s="74"/>
    </row>
    <row r="171" spans="1:4" ht="12.75">
      <c r="A171" s="24"/>
      <c r="B171" s="79">
        <v>2720</v>
      </c>
      <c r="C171" s="71" t="s">
        <v>84</v>
      </c>
      <c r="D171" s="74">
        <f>2453.46+840+3234.28+2130.02</f>
        <v>8657.76</v>
      </c>
    </row>
    <row r="172" spans="1:4" ht="12.75">
      <c r="A172" s="24"/>
      <c r="B172" s="79"/>
      <c r="C172" s="71"/>
      <c r="D172" s="74"/>
    </row>
    <row r="173" spans="1:4" ht="12.75">
      <c r="A173" s="24"/>
      <c r="B173" s="79"/>
      <c r="C173" s="71"/>
      <c r="D173" s="74"/>
    </row>
    <row r="174" spans="1:4" ht="12.75">
      <c r="A174" s="24"/>
      <c r="B174" s="79">
        <v>2214</v>
      </c>
      <c r="C174" s="71" t="s">
        <v>85</v>
      </c>
      <c r="D174" s="74">
        <f>1379.74+360+1037.37+3099.92</f>
        <v>5877.03</v>
      </c>
    </row>
    <row r="175" spans="1:4" ht="12.75">
      <c r="A175" s="24"/>
      <c r="B175" s="79"/>
      <c r="C175" s="71" t="s">
        <v>86</v>
      </c>
      <c r="D175" s="74"/>
    </row>
    <row r="176" spans="1:4" ht="12.75">
      <c r="A176" s="24"/>
      <c r="B176" s="79"/>
      <c r="C176" s="71"/>
      <c r="D176" s="74"/>
    </row>
    <row r="177" spans="1:4" ht="12.75">
      <c r="A177" s="24"/>
      <c r="B177" s="79">
        <v>3123</v>
      </c>
      <c r="C177" s="71" t="s">
        <v>87</v>
      </c>
      <c r="D177" s="74">
        <f>717.5+1920+2362.6+102.92+5391.69+6425.1</f>
        <v>16919.809999999998</v>
      </c>
    </row>
    <row r="178" spans="1:4" ht="12.75">
      <c r="A178" s="24"/>
      <c r="B178" s="79"/>
      <c r="C178" s="71" t="s">
        <v>88</v>
      </c>
      <c r="D178" s="74"/>
    </row>
    <row r="179" spans="1:4" ht="12.75">
      <c r="A179" s="24"/>
      <c r="B179" s="79"/>
      <c r="C179" s="71"/>
      <c r="D179" s="74"/>
    </row>
    <row r="180" spans="1:4" ht="12.75">
      <c r="A180" s="24"/>
      <c r="B180" s="79">
        <v>1719</v>
      </c>
      <c r="C180" s="71" t="s">
        <v>89</v>
      </c>
      <c r="D180" s="74">
        <f>1164.68</f>
        <v>1164.68</v>
      </c>
    </row>
    <row r="181" spans="1:4" ht="12.75">
      <c r="A181" s="24"/>
      <c r="B181" s="79"/>
      <c r="C181" s="71" t="s">
        <v>90</v>
      </c>
      <c r="D181" s="74"/>
    </row>
    <row r="182" spans="1:4" ht="12.75">
      <c r="A182" s="24"/>
      <c r="B182" s="79"/>
      <c r="C182" s="71"/>
      <c r="D182" s="74"/>
    </row>
    <row r="183" spans="1:4" ht="12.75">
      <c r="A183" s="24"/>
      <c r="B183" s="79">
        <v>2192</v>
      </c>
      <c r="C183" s="71" t="s">
        <v>91</v>
      </c>
      <c r="D183" s="74">
        <f>420.35+240+143.51+728.87+1029.72</f>
        <v>2562.45</v>
      </c>
    </row>
    <row r="184" spans="1:4" ht="12.75">
      <c r="A184" s="24"/>
      <c r="B184" s="79"/>
      <c r="C184" s="71" t="s">
        <v>92</v>
      </c>
      <c r="D184" s="74"/>
    </row>
    <row r="185" spans="1:4" ht="12.75">
      <c r="A185" s="24"/>
      <c r="B185" s="79"/>
      <c r="C185" s="71"/>
      <c r="D185" s="74"/>
    </row>
    <row r="186" spans="1:4" ht="12.75">
      <c r="A186" s="24"/>
      <c r="B186" s="79">
        <v>2487</v>
      </c>
      <c r="C186" s="71" t="s">
        <v>108</v>
      </c>
      <c r="D186" s="74">
        <f>99.42</f>
        <v>99.42</v>
      </c>
    </row>
    <row r="187" spans="1:4" ht="12.75">
      <c r="A187" s="24"/>
      <c r="B187" s="79"/>
      <c r="C187" s="71" t="s">
        <v>109</v>
      </c>
      <c r="D187" s="74"/>
    </row>
    <row r="188" spans="1:4" ht="13.5" thickBot="1">
      <c r="A188" s="24"/>
      <c r="B188" s="79"/>
      <c r="C188" s="71"/>
      <c r="D188" s="74"/>
    </row>
    <row r="189" spans="1:4" ht="16.5" thickBot="1">
      <c r="A189" s="122"/>
      <c r="B189" s="89"/>
      <c r="C189" s="89" t="s">
        <v>93</v>
      </c>
      <c r="D189" s="140">
        <f>SUM(D11:D188)</f>
        <v>1212846.9799999997</v>
      </c>
    </row>
    <row r="190" ht="12.75">
      <c r="D190" s="5"/>
    </row>
    <row r="191" spans="1:4" ht="12.75">
      <c r="A191" s="1"/>
      <c r="B191" s="1"/>
      <c r="C191" s="1"/>
      <c r="D191" s="34"/>
    </row>
    <row r="192" spans="2:3" ht="12.75">
      <c r="B192" s="123"/>
      <c r="C192" s="5" t="s">
        <v>114</v>
      </c>
    </row>
    <row r="193" spans="2:3" ht="12.75">
      <c r="B193" s="9"/>
      <c r="C193" s="4" t="s">
        <v>111</v>
      </c>
    </row>
    <row r="194" spans="1:3" ht="12.75">
      <c r="A194" s="4"/>
      <c r="B194" s="7"/>
      <c r="C194" s="8" t="s">
        <v>173</v>
      </c>
    </row>
    <row r="195" spans="1:3" ht="12.75">
      <c r="A195" s="4"/>
      <c r="B195" s="7"/>
      <c r="C195" s="8"/>
    </row>
    <row r="196" spans="2:3" ht="12.75">
      <c r="B196" s="9"/>
      <c r="C196" s="5" t="s">
        <v>105</v>
      </c>
    </row>
    <row r="197" ht="12.75">
      <c r="B197" s="2" t="s">
        <v>107</v>
      </c>
    </row>
    <row r="198" spans="2:4" ht="13.5" thickBot="1">
      <c r="B198" s="9"/>
      <c r="D198" s="5"/>
    </row>
    <row r="199" spans="1:4" ht="30.75" customHeight="1" thickBot="1">
      <c r="A199" s="10" t="s">
        <v>4</v>
      </c>
      <c r="B199" s="96" t="s">
        <v>99</v>
      </c>
      <c r="C199" s="14" t="s">
        <v>100</v>
      </c>
      <c r="D199" s="16" t="s">
        <v>10</v>
      </c>
    </row>
    <row r="200" spans="1:4" ht="12.75">
      <c r="A200" s="33"/>
      <c r="B200" s="25" t="s">
        <v>110</v>
      </c>
      <c r="C200" s="65" t="s">
        <v>106</v>
      </c>
      <c r="D200" s="74">
        <f>7547.85+1320+5844.74+60593.92+3288.86+4970.37</f>
        <v>83565.73999999999</v>
      </c>
    </row>
    <row r="201" spans="1:4" ht="12.75">
      <c r="A201" s="64"/>
      <c r="B201" s="41"/>
      <c r="C201" s="44"/>
      <c r="D201" s="54"/>
    </row>
    <row r="202" spans="1:4" ht="13.5" thickBot="1">
      <c r="A202" s="79"/>
      <c r="B202" s="41"/>
      <c r="C202" s="38"/>
      <c r="D202" s="54"/>
    </row>
    <row r="203" spans="1:4" ht="13.5" thickBot="1">
      <c r="A203" s="99" t="s">
        <v>96</v>
      </c>
      <c r="B203" s="100"/>
      <c r="C203" s="101"/>
      <c r="D203" s="105">
        <f>SUM(D200:D202)</f>
        <v>83565.73999999999</v>
      </c>
    </row>
    <row r="204" spans="1:4" ht="12.75">
      <c r="A204" s="110"/>
      <c r="B204" s="111"/>
      <c r="C204" s="112"/>
      <c r="D204" s="95"/>
    </row>
    <row r="205" spans="2:4" ht="12.75">
      <c r="B205" s="9"/>
      <c r="D205" s="34"/>
    </row>
    <row r="206" spans="2:4" ht="15.75">
      <c r="B206" s="9"/>
      <c r="C206" s="107" t="s">
        <v>112</v>
      </c>
      <c r="D206" s="124">
        <f>D203+D189</f>
        <v>1296412.7199999997</v>
      </c>
    </row>
    <row r="207" spans="2:4" ht="12.75">
      <c r="B207" s="9"/>
      <c r="D207" s="34"/>
    </row>
    <row r="208" spans="2:4" ht="12.75">
      <c r="B208" s="9"/>
      <c r="D208" s="5" t="s">
        <v>94</v>
      </c>
    </row>
    <row r="209" spans="2:4" ht="12.75">
      <c r="B209" s="9"/>
      <c r="D209" s="5" t="s">
        <v>95</v>
      </c>
    </row>
    <row r="224" ht="12.75">
      <c r="D224" s="34"/>
    </row>
    <row r="225" ht="12.75">
      <c r="D225" s="34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</dc:creator>
  <cp:keywords/>
  <dc:description/>
  <cp:lastModifiedBy>Windows User</cp:lastModifiedBy>
  <cp:lastPrinted>2014-10-30T14:00:07Z</cp:lastPrinted>
  <dcterms:created xsi:type="dcterms:W3CDTF">2004-07-19T18:33:12Z</dcterms:created>
  <dcterms:modified xsi:type="dcterms:W3CDTF">2015-02-02T09:30:54Z</dcterms:modified>
  <cp:category/>
  <cp:version/>
  <cp:contentType/>
  <cp:contentStatus/>
</cp:coreProperties>
</file>